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theme/theme1.xml" ContentType="application/vnd.openxmlformats-officedocument.theme+xml"/>
  <Override PartName="/xl/threadedComments/threadedComment3.xml" ContentType="application/vnd.ms-excel.threadedcomment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threadedComments/threadedComment2.xml" ContentType="application/vnd.ms-excel.threadedcomments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persons/person.xml" ContentType="application/vnd.ms-excel.person+xml"/>
  <Override PartName="/xl/comments3.xml" ContentType="application/vnd.openxmlformats-officedocument.spreadsheetml.comment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2" showHorizontalScroll="1" showVerticalScroll="1"/>
  </bookViews>
  <sheets>
    <sheet name="Anexo VII-C" sheetId="1" state="hidden" r:id="rId2"/>
    <sheet name="Custo por trabalhador - operado" sheetId="2" state="visible" r:id="rId3"/>
    <sheet name="Custo por trabalhador - varredo" sheetId="3" state="visible" r:id="rId4"/>
    <sheet name="Geral - Mensal Resumo" sheetId="4" state="hidden" r:id="rId5"/>
  </sheets>
  <calcPr refMode="A1" iterate="0" iterateCount="100" iterateDelta="0.0001"/>
  <extLst>
    <ext xmlns:x15="http://schemas.microsoft.com/office/spreadsheetml/2010/11/main" uri="{D0CA8CA8-9F24-4464-BF8E-62219DCF47F9}"/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tc={0034000B-0044-49BA-84AE-00F800910065}</author>
    <author>tc={009F00FB-0034-480D-ACDC-0034001D002B}</author>
    <author>tc={00800020-004A-4F7A-AA83-0039008700B9}</author>
    <author>tc={001C0037-00C5-4217-99C4-007B007E00AA}</author>
    <author>tc={00DE00F4-00EB-434D-ABAC-0023007500AC}</author>
    <author>tc={00D2007C-0084-4058-B8A2-008C00220002}</author>
    <author>tc={002A00E9-005C-48CA-A2F6-00C700FF0004}</author>
    <author>tc={00BD00C9-00C4-4708-895E-001700CC009D}</author>
    <author>tc={0083009E-0012-48CB-8970-0076000B00CC}</author>
    <author>tc={001A0060-001C-47A0-9227-000E00830024}</author>
    <author>tc={004500F7-00C1-4168-8664-00C100BE004D}</author>
    <author>tc={006700C1-0061-40D9-AF6C-00A2008B0080}</author>
    <author>tc={000C0012-0060-45FB-BF62-0079007C000F}</author>
    <author>tc={006100AF-00A7-4EAC-A3D7-0043006900DA}</author>
    <author>tc={00B70052-0022-4F1D-A836-00AF00EC00DB}</author>
    <author>tc={00040029-0043-4A53-A856-00A200E2009B}</author>
    <author>tc={00620057-007E-4AA7-92ED-00B400F000BB}</author>
    <author>tc={008E0071-00CB-4A46-BC17-00B100FC006C}</author>
    <author>tc={006A0003-0027-4BB1-BFD4-001900B000F7}</author>
    <author>tc={007B0008-0013-423E-B486-00A100FA0036}</author>
    <author>tc={006B0075-0013-4A95-AD77-00B0008E0019}</author>
    <author>tc={008900AF-0030-4334-8D51-00E200630022}</author>
    <author>tc={00440011-0077-44EC-A8A3-0088003200E9}</author>
    <author>tc={00B40067-0078-4B62-B862-002600FB0099}</author>
    <author>tc={00110075-00C8-4D8E-9C67-00F4007F0071}</author>
    <author>tc={003A0071-007F-463F-ADEA-005E00C70044}</author>
    <author>tc={002F0084-00BB-4C96-A20E-0084009B00F9}</author>
    <author>tc={0097004D-001B-4C86-BC54-00BA000C000C}</author>
    <author>tc={003B005E-0045-4F5A-9127-000800EB000B}</author>
    <author>tc={008900BD-0060-442F-984F-00AB004F0019}</author>
    <author>tc={00120064-009A-4876-8F7D-00930013006F}</author>
    <author>tc={000C00C2-00A3-4074-ACC3-00E4005500D6}</author>
    <author>tc={00D10038-0031-4FC1-A11D-007500F9002E}</author>
    <author>tc={005E009D-007A-41CC-AAE3-0053002400EA}</author>
    <author>tc={00D400BA-00BD-4255-B856-003F00C10092}</author>
    <author>tc={00FB00CF-00B9-45F2-9A17-002C00FF0040}</author>
    <author>tc={00BA000C-0034-428B-85B2-00C200D10023}</author>
    <author>tc={00A10018-0076-47DE-A811-00DE006D00FF}</author>
    <author>tc={005F008D-00CB-47FB-8802-000F00CE00AB}</author>
    <author>tc={004C007A-0005-4FC9-B8BA-001A00320092}</author>
  </authors>
  <commentList>
    <comment ref="C101" authorId="0" xr:uid="{0034000B-0044-49BA-84AE-00F800910065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Corresponde ao somatório dos encargos para financiamento da seguridade social.
O percentual será alterado quando do preenchimento da aliquota do SAT/GIL-RAT
</t>
        </r>
      </text>
    </comment>
    <comment ref="C105" authorId="1" xr:uid="{009F00FB-0034-480D-ACDC-0034001D002B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Alíquota mensal de depósito à título de FGTS, conforme Lei n° 8.036, de 1990.
</t>
        </r>
      </text>
    </comment>
    <comment ref="A107" authorId="2" xr:uid="{00800020-004A-4F7A-AA83-0039008700B9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Totalização dos Encargos. Automatizada, desde que não haja alteração nas fórmulas e estrutura da planilha.
</t>
        </r>
      </text>
    </comment>
    <comment ref="B118" authorId="3" xr:uid="{001C0037-00C5-4217-99C4-007B007E00AA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Valor da tarifa de transporte público praticada no município de prestação do serviço.
</t>
        </r>
      </text>
    </comment>
    <comment ref="D119" authorId="4" xr:uid="{00DE00F4-00EB-434D-ABAC-0023007500AC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apenas sugerido, depende de disposições constantes na CCT.
</t>
        </r>
      </text>
    </comment>
    <comment ref="C122" authorId="5" xr:uid="{00D2007C-0084-4058-B8A2-008C00220002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
O órgão contratante deverá apreciar o comportamento das empresas prestadoras de serviço e ajustar, conforme necessidade.
Proporcionalidade: Conforme art. 10 do Decreto nº 95.247, de novembro de 1987, a parcela a ser suportada pelo beneficiário será descontada proporcionalmente à quantidade de Vale-Transporte concedida para o período a que se refere o salário, uma vez que o vigilante 12x36 recebe referente a 15 dias a proporcionalidade é de 50%.
</t>
        </r>
      </text>
    </comment>
    <comment ref="B132" authorId="6" xr:uid="{002A00E9-005C-48CA-A2F6-00C700FF0004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Conforme estabelecido em Convenção Coletiva de Trabalho
</t>
        </r>
      </text>
    </comment>
    <comment ref="C133" authorId="7" xr:uid="{00BD00C9-00C4-4708-895E-001700CC009D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apenas sugerido, depende de disposições constantes na CCT.
</t>
        </r>
      </text>
    </comment>
    <comment ref="C136" authorId="8" xr:uid="{0083009E-0012-48CB-8970-0076000B00CC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Observar desconto informado em Convenção Coletiva.
</t>
        </r>
      </text>
    </comment>
    <comment ref="B137" authorId="9" xr:uid="{001A0060-001C-47A0-9227-000E00830024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Observar Convenção Coletiva sobre base de cálculo, habitualmente o desconto é sobre o valor do benefício concedido.
</t>
        </r>
      </text>
    </comment>
    <comment ref="D148" authorId="10" xr:uid="{004500F7-00C1-4168-8664-00C100BE004D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A fórmula subtrai a coluna C da B. Se a intenção for soma ou multiplicação, deve haver alteração na fórmula.
</t>
        </r>
      </text>
    </comment>
    <comment ref="D155" authorId="11" xr:uid="{006700C1-0061-40D9-AF6C-00A2008B0080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A fórmula multiplica a coluna B pela C. Se a intenção for soma ou subtração, deve haver alteração na fórmula.
</t>
        </r>
      </text>
    </comment>
    <comment ref="A157" authorId="12" xr:uid="{000C0012-0060-45FB-BF62-0079007C000F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Apenas totaliza os custos efetivos com benefícios mensais do trabalhador.
Automatizada, desde que não haja alteração de fórmulas ou estrutura da planilha
</t>
        </r>
      </text>
    </comment>
    <comment ref="A163" authorId="13" xr:uid="{006100AF-00A7-4EAC-A3D7-0043006900DA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Totaliza o módulo 2, com somatória de 13° salário, férias, adicional, encargos e benefícios.
</t>
        </r>
      </text>
    </comment>
    <comment ref="B173" authorId="14" xr:uid="{00B70052-0022-4F1D-A836-00AF00EC00DB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
Para calcular a provisão para rescisão usa-se o percentual por tipos de desligamentos e para cada categoria de serviço. De acordo com o Cadastro Geral de Empregados e Desempregados (CAGED), no Paraná, no serviço de vigilância, há os seguintes percentuais:
 - Demissão sem justa causa: 80,10%
 - Demissão com justa causa: 3,28%
 - Desligamentos por outros tipos: 16,62%
Para efeito de cálculo dos valores limites (máximo), considera-se, nas demissões sem justa causa, o percentual de 90% para o aviso prévio indenizado e de 10% para aviso prévio trabalhado.
O percentual de probabilidade de ocorrência deverá ser avaliado pelo órgão contratante, mediante histórico das contratações, ajustando a planilha ao caso em concreto.
</t>
        </r>
      </text>
    </comment>
    <comment ref="C188" authorId="15" xr:uid="{00040029-0043-4A53-A856-00A200E2009B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Tempo médio de permanência do serviço.
</t>
        </r>
      </text>
    </comment>
    <comment ref="C207" authorId="16" xr:uid="{00620057-007E-4AA7-92ED-00B400F000BB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Tempo médio de permanência do serviço.
</t>
        </r>
      </text>
    </comment>
    <comment ref="A232" authorId="17" xr:uid="{008E0071-00CB-4A46-BC17-00B100FC006C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
Totaliza o custo estimado a ser provisionado mensalmente. Está automatizada, desde que não haja alteração de fórmulas e/ou estrutura da planilha.
</t>
        </r>
      </text>
    </comment>
    <comment ref="B247" authorId="18" xr:uid="{006A0003-0027-4BB1-BFD4-001900B000F7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Probabilidade de ocorrência de ausência do profissional residente quando será necessária a presença de um repositor. O órgão deverá observar o histórico das contratações anteriores para estimar tais probabilidades.
</t>
        </r>
      </text>
    </comment>
    <comment ref="C247" authorId="19" xr:uid="{007B0008-0013-423E-B486-00A100FA0036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Segesl: Duração computada em dias, conforme previsão em legislação.
</t>
        </r>
      </text>
    </comment>
    <comment ref="A250" authorId="20" xr:uid="{006B0075-0013-4A95-AD77-00B0008E0019}">
      <text>
        <r>
          <rPr>
            <b/>
            <sz val="9"/>
            <rFont val="Tahoma"/>
          </rPr>
          <t xml:space="preserve">Chaline Tosatti:</t>
        </r>
        <r>
          <rPr>
            <sz val="9"/>
            <rFont val="Tahoma"/>
          </rPr>
          <t xml:space="preserve">
Pode ser inclusas as ausências por conta de eleições.
</t>
        </r>
      </text>
    </comment>
    <comment ref="A262" authorId="21" xr:uid="{008900AF-0030-4334-8D51-00E200630022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Esta tabela apresenta o resumo dos dias prováveis de ausência, quando seria necessária a presença de um profissional repositor.
Seu cálculo está automatizado mediante preenchimento da tabela anterior.
</t>
        </r>
      </text>
    </comment>
    <comment ref="A265" authorId="22" xr:uid="{00440011-0077-44EC-A8A3-0088003200E9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este ítem destina-se ao cálculo do custo do empregado substituto que virá cobrir o período de férias do residente, portanto, não se confunde com o direito ao pagamento de férias daquele.
Desde que não haja alteração de fórmulas e/ou estrutura da planilha.
</t>
        </r>
      </text>
    </comment>
    <comment ref="A289" authorId="23" xr:uid="{00B40067-0078-4B62-B862-002600FB0099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Tabela automatizada para cálculo do custo mensal com reposição do profissional ausente, mediante preenchimento das anteriores. Desde que não haja alteração de fórmulas e/ou estrutura da planilha.
</t>
        </r>
      </text>
    </comment>
    <comment ref="C30" authorId="24" xr:uid="{00110075-00C8-4D8E-9C67-00F4007F0071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Percentual conforme definido em CCT, se houver gratificação de função.
</t>
        </r>
      </text>
    </comment>
    <comment ref="B302" authorId="25" xr:uid="{003A0071-007F-463F-ADEA-005E00C70044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Verificar a necessidade de repositor intrajornada. Caso seja devido, a base de cálculo é a mesma base do Custo Diário para o Repositor.
</t>
        </r>
      </text>
    </comment>
    <comment ref="C303" authorId="26" xr:uid="{002F0084-00BB-4C96-A20E-0084009B00F9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Verificar a carga horária mensal na Convenção Coletiva de Trabalho para quem é 12x36.
</t>
        </r>
      </text>
    </comment>
    <comment ref="A311" authorId="27" xr:uid="{0097004D-001B-4C86-BC54-00BA000C000C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Esta tabela totaliza os custos com reposição de profissional ausente e está automatizada mediante preenchimento das anteriores. Desde que não haja alteração de fórmulas e/ou estrutura da planilha.
</t>
        </r>
      </text>
    </comment>
    <comment ref="D318" authorId="28" xr:uid="{003B005E-0045-4F5A-9127-000800EB000B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todos os itens relacionados a insumos deverão ser objeto de pesquisa de preços conforme diretrizes da Instrução Normativa específica (IN n° 3, de 20 de abril de 2017).
</t>
        </r>
      </text>
    </comment>
    <comment ref="A334" authorId="29" xr:uid="{008900BD-0060-442F-984F-00AB004F0019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Inserir a quantidade de máquinas e equipamentos e materiais por empregado. Se for compartilhada, dividir pela quantidade de funcionários que a compartilham.
A depreciação será calculada aqui.
</t>
        </r>
      </text>
    </comment>
    <comment ref="A362" authorId="30" xr:uid="{00120064-009A-4876-8F7D-00930013006F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Nesta tabela poderão ser informados os percentuais previstos de Custos Indiretos, Tributos e Lucro separadamente para permitir o cálculo automático. Desde que não haja alteração de modelo da planilha e de fórmulas.
</t>
        </r>
      </text>
    </comment>
    <comment ref="B369" authorId="31" xr:uid="{000C00C2-00A3-4074-ACC3-00E4005500D6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Base de cálculo: Módulo 1 + Módulo 2 + Módulo 3 + Módulo 4 + Módulo 5.
</t>
        </r>
      </text>
    </comment>
    <comment ref="C369" authorId="32" xr:uid="{00D10038-0031-4FC1-A11D-007500F9002E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Percentual do CITL: obtido através da fórmula adotada pela FIA:
CITL = (1 + CI) / (1 - T - L) - 1
</t>
        </r>
      </text>
    </comment>
    <comment ref="A374" authorId="33" xr:uid="{005E009D-007A-41CC-AAE3-0053002400EA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Esta tabela totaliza o custo do trabalhador e está automatizada, desde que não haja alteração nas formulas e no modelo da presente planilha. Ajustes necessários são responsailidade do órgão contratante, por quem deverão ser conferidos.
</t>
        </r>
      </text>
    </comment>
    <comment ref="A57" authorId="34" xr:uid="{00D400BA-00BD-4255-B856-003F00C10092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Automatizada, desde que não haja alterações de fórmulas ou estrutura da planilha.
</t>
        </r>
      </text>
    </comment>
    <comment ref="C67" authorId="35" xr:uid="{00FB00CF-00B9-45F2-9A17-002C00FF0040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Por tratar-se de planilha mensal será contabilizado 1/12 avos do custo.
</t>
        </r>
      </text>
    </comment>
    <comment ref="A70" authorId="36" xr:uid="{00BA000C-0034-428B-85B2-00C200D10023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Observações importantes: 
1ª - Levando em consideração a vigência contratual prevista no art. 57 da Lei nº 8.666, de 23 de junho de 1993, a referida rubrica tem como principal objetivo suprir a necessidade no final do contrato de 12 meses o pagamento ao direito às férias remuneradas, na forma prevista na Consolidação das Leis do Trabalho. Esta rubrica, quando da prorrogação contratual, torna-se objeto de custo não renovável. 
2ª - Deve ser ponderado pelo gestor no momento da composição de custos, a necessidade ou não da inclusão dessa rubrica, observada nesses casos sempre a duração do contrato. Caso seja firmado contrato com duração superior a 12 meses, sugere-se a exclusão dessa rubrica.
</t>
        </r>
      </text>
    </comment>
    <comment ref="C76" authorId="37" xr:uid="{00A10018-0076-47DE-A811-00DE006D00FF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Corresponde ao previsto na Constituição. Adicional de 1/3 a mais do salário normal.
</t>
        </r>
      </text>
    </comment>
    <comment ref="A78" authorId="38" xr:uid="{005F008D-00CB-47FB-8802-000F00CE00AB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apenas totaliza a previsão mensal de custos com 13° Salário, Férias e Adicional de Férias.
</t>
        </r>
      </text>
    </comment>
    <comment ref="B88" authorId="39" xr:uid="{004C007A-0005-4FC9-B8BA-001A00320092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Dica: Localize no arquivo "Código FPAS e Alíquotas Terceiros" pelo número do CNAE do fornecedor a alíquota GIL/RAT e o código FPAS. 
Depois localize no arquivo "Tabela FPAS e Alíquotas Terceiros" pelo FPAS as alíquotas incidentes de terceiros.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tc={00E000E1-00F7-4F7F-9C4F-0077009C0033}</author>
    <author>tc={003A0036-00FB-432C-B63F-00D2005300A0}</author>
    <author>tc={009A00E6-006D-4B30-8DE9-008B00610002}</author>
    <author>tc={00E700CD-002E-44C1-A10F-003700150014}</author>
    <author>tc={002A00BF-0022-4267-A65B-001D008200A3}</author>
    <author>tc={00110000-00B2-447F-9FD6-00B900FE0015}</author>
    <author>tc={006D00CC-004B-41BC-BD73-003C00A300DF}</author>
    <author>tc={00B400D0-00DD-4FA1-8F83-000A00D1000D}</author>
    <author>tc={008000AE-005D-4B09-893D-003B00AA00BE}</author>
    <author>tc={000E007D-0043-409F-9340-001A009500A5}</author>
    <author>tc={00C00047-000C-4566-AE08-00A900BC008A}</author>
    <author>tc={009C008A-00B9-4F33-A47B-001B008D00C7}</author>
    <author>tc={00CA00B7-004E-4D2D-8E5F-0059003D00CB}</author>
    <author>tc={001A00B6-0055-4054-A2E2-007E0040009A}</author>
    <author>tc={007B005F-0059-43F7-9B10-005B00D3004A}</author>
    <author>tc={00850003-006B-463D-A460-00F300720088}</author>
    <author>tc={00F000E1-00A0-409D-A329-00FF00620011}</author>
    <author>tc={001B00B1-0090-4066-8525-006C0029003A}</author>
    <author>tc={0087001D-00D9-4F38-A3F5-00D800100069}</author>
    <author>tc={00590043-009A-4B88-B79A-001900A80099}</author>
    <author>tc={00DB0035-00F9-4120-9901-00B6004200D9}</author>
    <author>tc={00FB0078-009E-419C-9471-006C007500CE}</author>
    <author>tc={00CA0088-0035-4CEE-8C1A-00AA009C002D}</author>
    <author>tc={00FE0053-00EF-49DC-AA92-001500560042}</author>
    <author>tc={007100B9-0002-4E7D-A54F-00050004006B}</author>
    <author>tc={00A00013-0024-48BF-8F2E-0006004F009D}</author>
    <author>tc={002D00A9-0014-46E4-BAED-0058009F00DF}</author>
    <author>tc={005E003A-0012-4000-ADAF-007000A500CA}</author>
    <author>tc={009B0077-0062-4C7D-A17E-007500D2000F}</author>
    <author>tc={00F40088-00CD-4E97-97C4-00C300DD00F1}</author>
    <author>tc={00980086-001F-4AE1-BBD1-006B004000C6}</author>
    <author>tc={005F0000-00AA-40BE-9559-00B100BC007B}</author>
    <author>tc={00420077-00C1-42E8-8AF2-008D00D1000D}</author>
    <author>tc={00DD00E1-003E-4FEC-B49C-002A00470010}</author>
    <author>tc={00F40029-00FE-4AAC-BE30-006A00A8002C}</author>
    <author>tc={00EB00AE-005F-42DC-99F7-006000C4009B}</author>
    <author>tc={004C00C0-00C9-4D86-8317-00D5002B00AC}</author>
    <author>tc={00450026-0022-4D86-901B-00C400B60043}</author>
    <author>tc={0027009A-0058-4C0E-9574-00DD00FF0057}</author>
    <author>tc={00E9004A-00DB-4123-97F4-000600E40073}</author>
  </authors>
  <commentList>
    <comment ref="C101" authorId="0" xr:uid="{00E000E1-00F7-4F7F-9C4F-0077009C0033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Corresponde ao somatório dos encargos para financiamento da seguridade social.
O percentual será alterado quando do preenchimento da aliquota do SAT/GIL-RAT
</t>
        </r>
      </text>
    </comment>
    <comment ref="C105" authorId="1" xr:uid="{003A0036-00FB-432C-B63F-00D2005300A0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Alíquota mensal de depósito à título de FGTS, conforme Lei n° 8.036, de 1990.
</t>
        </r>
      </text>
    </comment>
    <comment ref="A107" authorId="2" xr:uid="{009A00E6-006D-4B30-8DE9-008B00610002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Totalização dos Encargos. Automatizada, desde que não haja alteração nas fórmulas e estrutura da planilha.
</t>
        </r>
      </text>
    </comment>
    <comment ref="B118" authorId="3" xr:uid="{00E700CD-002E-44C1-A10F-003700150014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Valor da tarifa de transporte público praticada no município de prestação do serviço.
</t>
        </r>
      </text>
    </comment>
    <comment ref="D119" authorId="4" xr:uid="{002A00BF-0022-4267-A65B-001D008200A3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apenas sugerido, depende de disposições constantes na CCT.
</t>
        </r>
      </text>
    </comment>
    <comment ref="C122" authorId="5" xr:uid="{00110000-00B2-447F-9FD6-00B900FE0015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
O órgão contratante deverá apreciar o comportamento das empresas prestadoras de serviço e ajustar, conforme necessidade.
Proporcionalidade: Conforme art. 10 do Decreto nº 95.247, de novembro de 1987, a parcela a ser suportada pelo beneficiário será descontada proporcionalmente à quantidade de Vale-Transporte concedida para o período a que se refere o salário, uma vez que o vigilante 12x36 recebe referente a 15 dias a proporcionalidade é de 50%.
</t>
        </r>
      </text>
    </comment>
    <comment ref="B132" authorId="6" xr:uid="{006D00CC-004B-41BC-BD73-003C00A300DF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Conforme estabelecido em Convenção Coletiva de Trabalho
</t>
        </r>
      </text>
    </comment>
    <comment ref="C133" authorId="7" xr:uid="{00B400D0-00DD-4FA1-8F83-000A00D1000D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apenas sugerido, depende de disposições constantes na CCT.
</t>
        </r>
      </text>
    </comment>
    <comment ref="C136" authorId="8" xr:uid="{008000AE-005D-4B09-893D-003B00AA00BE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Observar desconto informado em Convenção Coletiva.
</t>
        </r>
      </text>
    </comment>
    <comment ref="B137" authorId="9" xr:uid="{000E007D-0043-409F-9340-001A009500A5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Observar Convenção Coletiva sobre base de cálculo, habitualmente o desconto é sobre o valor do benefício concedido.
</t>
        </r>
      </text>
    </comment>
    <comment ref="D148" authorId="10" xr:uid="{00C00047-000C-4566-AE08-00A900BC008A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A fórmula subtrai a coluna C da B. Se a intenção for soma ou multiplicação, deve haver alteração na fórmula.
</t>
        </r>
      </text>
    </comment>
    <comment ref="D155" authorId="11" xr:uid="{009C008A-00B9-4F33-A47B-001B008D00C7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A fórmula multiplica a coluna B pela C. Se a intenção for soma ou subtração, deve haver alteração na fórmula.
</t>
        </r>
      </text>
    </comment>
    <comment ref="A157" authorId="12" xr:uid="{00CA00B7-004E-4D2D-8E5F-0059003D00CB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Apenas totaliza os custos efetivos com benefícios mensais do trabalhador.
Automatizada, desde que não haja alteração de fórmulas ou estrutura da planilha
</t>
        </r>
      </text>
    </comment>
    <comment ref="A163" authorId="13" xr:uid="{001A00B6-0055-4054-A2E2-007E0040009A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Totaliza o módulo 2, com somatória de 13° salário, férias, adicional, encargos e benefícios.
</t>
        </r>
      </text>
    </comment>
    <comment ref="B173" authorId="14" xr:uid="{007B005F-0059-43F7-9B10-005B00D3004A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
Para calcular a provisão para rescisão usa-se o percentual por tipos de desligamentos e para cada categoria de serviço. De acordo com o Cadastro Geral de Empregados e Desempregados (CAGED), no Paraná, no serviço de vigilância, há os seguintes percentuais:
 - Demissão sem justa causa: 80,10%
 - Demissão com justa causa: 3,28%
 - Desligamentos por outros tipos: 16,62%
Para efeito de cálculo dos valores limites (máximo), considera-se, nas demissões sem justa causa, o percentual de 90% para o aviso prévio indenizado e de 10% para aviso prévio trabalhado.
O percentual de probabilidade de ocorrência deverá ser avaliado pelo órgão contratante, mediante histórico das contratações, ajustando a planilha ao caso em concreto.
</t>
        </r>
      </text>
    </comment>
    <comment ref="C188" authorId="15" xr:uid="{00850003-006B-463D-A460-00F300720088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Tempo médio de permanência do serviço.
</t>
        </r>
      </text>
    </comment>
    <comment ref="C207" authorId="16" xr:uid="{00F000E1-00A0-409D-A329-00FF00620011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Tempo médio de permanência do serviço.
</t>
        </r>
      </text>
    </comment>
    <comment ref="A232" authorId="17" xr:uid="{001B00B1-0090-4066-8525-006C0029003A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
Totaliza o custo estimado a ser provisionado mensalmente. Está automatizada, desde que não haja alteração de fórmulas e/ou estrutura da planilha.
</t>
        </r>
      </text>
    </comment>
    <comment ref="B247" authorId="18" xr:uid="{0087001D-00D9-4F38-A3F5-00D800100069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Probabilidade de ocorrência de ausência do profissional residente quando será necessária a presença de um repositor. O órgão deverá observar o histórico das contratações anteriores para estimar tais probabilidades.
</t>
        </r>
      </text>
    </comment>
    <comment ref="C247" authorId="19" xr:uid="{00590043-009A-4B88-B79A-001900A80099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Segesl: Duração computada em dias, conforme previsão em legislação.
</t>
        </r>
      </text>
    </comment>
    <comment ref="A250" authorId="20" xr:uid="{00DB0035-00F9-4120-9901-00B6004200D9}">
      <text>
        <r>
          <rPr>
            <b/>
            <sz val="9"/>
            <rFont val="Tahoma"/>
          </rPr>
          <t xml:space="preserve">Chaline Tosatti:</t>
        </r>
        <r>
          <rPr>
            <sz val="9"/>
            <rFont val="Tahoma"/>
          </rPr>
          <t xml:space="preserve">
Pode ser inclusas as ausências por conta de eleições.
</t>
        </r>
      </text>
    </comment>
    <comment ref="A262" authorId="21" xr:uid="{00FB0078-009E-419C-9471-006C007500CE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Esta tabela apresenta o resumo dos dias prováveis de ausência, quando seria necessária a presença de um profissional repositor.
Seu cálculo está automatizado mediante preenchimento da tabela anterior.
</t>
        </r>
      </text>
    </comment>
    <comment ref="A265" authorId="22" xr:uid="{00CA0088-0035-4CEE-8C1A-00AA009C002D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este ítem destina-se ao cálculo do custo do empregado substituto que virá cobrir o período de férias do residente, portanto, não se confunde com o direito ao pagamento de férias daquele.
Desde que não haja alteração de fórmulas e/ou estrutura da planilha.
</t>
        </r>
      </text>
    </comment>
    <comment ref="A289" authorId="23" xr:uid="{00FE0053-00EF-49DC-AA92-001500560042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Tabela automatizada para cálculo do custo mensal com reposição do profissional ausente, mediante preenchimento das anteriores. Desde que não haja alteração de fórmulas e/ou estrutura da planilha.
</t>
        </r>
      </text>
    </comment>
    <comment ref="C30" authorId="24" xr:uid="{007100B9-0002-4E7D-A54F-00050004006B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Percentual conforme definido em CCT, se houver gratificação de função.
</t>
        </r>
      </text>
    </comment>
    <comment ref="B302" authorId="25" xr:uid="{00A00013-0024-48BF-8F2E-0006004F009D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Verificar a necessidade de repositor intrajornada. Caso seja devido, a base de cálculo é a mesma base do Custo Diário para o Repositor.
</t>
        </r>
      </text>
    </comment>
    <comment ref="C303" authorId="26" xr:uid="{002D00A9-0014-46E4-BAED-0058009F00DF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Verificar a carga horária mensal na Convenção Coletiva de Trabalho para quem é 12x36.
</t>
        </r>
      </text>
    </comment>
    <comment ref="A311" authorId="27" xr:uid="{005E003A-0012-4000-ADAF-007000A500CA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Esta tabela totaliza os custos com reposição de profissional ausente e está automatizada mediante preenchimento das anteriores. Desde que não haja alteração de fórmulas e/ou estrutura da planilha.
</t>
        </r>
      </text>
    </comment>
    <comment ref="D318" authorId="28" xr:uid="{009B0077-0062-4C7D-A17E-007500D2000F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todos os itens relacionados a insumos deverão ser objeto de pesquisa de preços conforme diretrizes da Instrução Normativa específica (IN n° 3, de 20 de abril de 2017).
</t>
        </r>
      </text>
    </comment>
    <comment ref="A334" authorId="29" xr:uid="{00F40088-00CD-4E97-97C4-00C300DD00F1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Inserir a quantidade de máquinas e equipamentos e materiais por empregado. Se for compartilhada, dividir pela quantidade de funcionários que a compartilham.
A depreciação será calculada aqui.
</t>
        </r>
      </text>
    </comment>
    <comment ref="A362" authorId="30" xr:uid="{00980086-001F-4AE1-BBD1-006B004000C6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Nesta tabela poderão ser informados os percentuais previstos de Custos Indiretos, Tributos e Lucro separadamente para permitir o cálculo automático. Desde que não haja alteração de modelo da planilha e de fórmulas.
</t>
        </r>
      </text>
    </comment>
    <comment ref="B369" authorId="31" xr:uid="{005F0000-00AA-40BE-9559-00B100BC007B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Base de cálculo: Módulo 1 + Módulo 2 + Módulo 3 + Módulo 4 + Módulo 5.
</t>
        </r>
      </text>
    </comment>
    <comment ref="C369" authorId="32" xr:uid="{00420077-00C1-42E8-8AF2-008D00D1000D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Percentual do CITL: obtido através da fórmula adotada pela FIA:
CITL = (1 + CI) / (1 - T - L) - 1
</t>
        </r>
      </text>
    </comment>
    <comment ref="A374" authorId="33" xr:uid="{00DD00E1-003E-4FEC-B49C-002A00470010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Esta tabela totaliza o custo do trabalhador e está automatizada, desde que não haja alteração nas formulas e no modelo da presente planilha. Ajustes necessários são responsailidade do órgão contratante, por quem deverão ser conferidos.
</t>
        </r>
      </text>
    </comment>
    <comment ref="A57" authorId="34" xr:uid="{00F40029-00FE-4AAC-BE30-006A00A8002C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Automatizada, desde que não haja alterações de fórmulas ou estrutura da planilha.
</t>
        </r>
      </text>
    </comment>
    <comment ref="C67" authorId="35" xr:uid="{00EB00AE-005F-42DC-99F7-006000C4009B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Por tratar-se de planilha mensal será contabilizado 1/12 avos do custo.
</t>
        </r>
      </text>
    </comment>
    <comment ref="A70" authorId="36" xr:uid="{004C00C0-00C9-4D86-8317-00D5002B00AC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Observações importantes: 
1ª - Levando em consideração a vigência contratual prevista no art. 57 da Lei nº 8.666, de 23 de junho de 1993, a referida rubrica tem como principal objetivo suprir a necessidade no final do contrato de 12 meses o pagamento ao direito às férias remuneradas, na forma prevista na Consolidação das Leis do Trabalho. Esta rubrica, quando da prorrogação contratual, torna-se objeto de custo não renovável. 
2ª - Deve ser ponderado pelo gestor no momento da composição de custos, a necessidade ou não da inclusão dessa rubrica, observada nesses casos sempre a duração do contrato. Caso seja firmado contrato com duração superior a 12 meses, sugere-se a exclusão dessa rubrica.
</t>
        </r>
      </text>
    </comment>
    <comment ref="C76" authorId="37" xr:uid="{00450026-0022-4D86-901B-00C400B60043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Corresponde ao previsto na Constituição. Adicional de 1/3 a mais do salário normal.
</t>
        </r>
      </text>
    </comment>
    <comment ref="A78" authorId="38" xr:uid="{0027009A-0058-4C0E-9574-00DD00FF0057}">
      <text>
        <r>
          <rPr>
            <b/>
            <sz val="9"/>
            <rFont val="Tahoma"/>
          </rPr>
          <t xml:space="preserve">Scheyla Cristina de Souza Belmiro do Amaral:</t>
        </r>
        <r>
          <rPr>
            <sz val="9"/>
            <rFont val="Tahoma"/>
          </rPr>
          <t xml:space="preserve">
Seges: apenas totaliza a previsão mensal de custos com 13° Salário, Férias e Adicional de Férias.
</t>
        </r>
      </text>
    </comment>
    <comment ref="B88" authorId="39" xr:uid="{00E9004A-00DB-4123-97F4-000600E40073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Dica: Localize no arquivo "Código FPAS e Alíquotas Terceiros" pelo número do CNAE do fornecedor a alíquota GIL/RAT e o código FPAS. 
Depois localize no arquivo "Tabela FPAS e Alíquotas Terceiros" pelo FPAS as alíquotas incidentes de terceiros.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tc={00A30059-0020-4C1E-8F52-00D500080036}</author>
  </authors>
  <commentList>
    <comment ref="A21" authorId="0" xr:uid="{00A30059-0020-4C1E-8F52-00D500080036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Nota 1: Esta tabela poderá ser adaptada às características do serviço contratado, inclusive no que concerne às rubricas e suas respectivas provisões e/ou estimativas, desde que haja justificativa.
Nota 2: As provisões constantes desta planilha poderão ser desnecessárias quando se tratar de determinados serviços que prescindam da dedicação exclusiva dos trabalhadores da contratada para com a Administração.
</t>
        </r>
      </text>
    </comment>
  </commentList>
</comments>
</file>

<file path=xl/sharedStrings.xml><?xml version="1.0" encoding="utf-8"?>
<sst xmlns="http://schemas.openxmlformats.org/spreadsheetml/2006/main" count="331" uniqueCount="331">
  <si>
    <t xml:space="preserve">ANEXO VII-C</t>
  </si>
  <si>
    <t>PROPOSTA</t>
  </si>
  <si>
    <t>IDENTIFICAÇÃO</t>
  </si>
  <si>
    <t xml:space="preserve">Razão Social:</t>
  </si>
  <si>
    <t>Endereço:</t>
  </si>
  <si>
    <t>Município:</t>
  </si>
  <si>
    <t>UF:</t>
  </si>
  <si>
    <t>CEP:</t>
  </si>
  <si>
    <t>Telefone:</t>
  </si>
  <si>
    <t>E-mail:</t>
  </si>
  <si>
    <t>ITEM/GRUPO</t>
  </si>
  <si>
    <t xml:space="preserve">DESCRIÇÃO COMPLETA</t>
  </si>
  <si>
    <t xml:space="preserve">QUANTIDADE/ MESES</t>
  </si>
  <si>
    <t xml:space="preserve">PREÇOS UNITÁRIOS</t>
  </si>
  <si>
    <t xml:space="preserve">PREÇOS MENSAIS</t>
  </si>
  <si>
    <t xml:space="preserve">PREÇOS GLOBAIS</t>
  </si>
  <si>
    <t xml:space="preserve">CONTRATAÇÃO DE EMPRESA ESPECIALIZADA NA EXECUÇÃO DE SERVIÇOS DE LIMPEZA URBANA E MANUTENÇÃO DE ÁREAS VERDES SOB DOMÍNIO DA ADMINISTRAÇÃO PÚBLICA DO MUNICÍPIO DE CAPANEMA-PR, COMPREENDENDO OS SEGUINTES SERVIÇOS: LIMPEZA DE CANTEIROS E PASSEIOS, CORTE DE GRAMA, PODA DE ARVORES, CAPINA, PINTURA DE MEIO-FIO, REPAROS DE PEQUENA MONTA NOS MEIO FIOS, DESOBSTRUÇÃO DE BOCAS DE LOBO E SARJETAS DE ESCOAMENTO PLUVIAL, LIMPEZA DE PLANTAS INVASORAS NAS RUAS, NOS ESPAÇOS GRAMADOS, PRAÇAS E PARQUES PÚBLICOS, LIMPEZA DAS RUAS COM A RETIRADA DE TERRAS E PEDRAS DEPOSITADAS PELAS AGUAS DAS CHUVAS E DEMAIS ATIVIDADES CORRELATAS. A EMPRESA CONTRATADA DEVERÁ DISPONIBILIZAR NO MÍNIMO 10 FUNCIONÁRIOS DEVIDAMENTE REGISTRADOS, ALÉM DE TODAS A FERRAMENTAS PARA EXECUÇÃO DOS TRABALHOS, TAIS COMO: VEÍCULOS DE TRANSPORTE E DE COLETA DOS MATERIAIS - BEM COMO A DEVIDA DESTINAÇÃO, SOPRADORES, MOTO PODA, MOTOSSERRA, CORTADOR DE GRAMA, APARADOR DE GRAMA, CARRINHO DE MÃO, FOICE, VASSOURA, ENXADAS, PÁS, VASSOURAS DE GRAMA, RASTELOS, ETC. ALÉM DE DESPESAS COM COMBUSTÍVEIS E EPIS.</t>
  </si>
  <si>
    <t xml:space="preserve">CUSTOS DECORRENTES DA EXECUÇÃO CONTRATUAL</t>
  </si>
  <si>
    <t xml:space="preserve">INDICAÇÃO DOS SINDICATOS, ACORDOS, CONVENÇÕES OU DISSÍDIOS COLETIVOS DE TRABALHO</t>
  </si>
  <si>
    <t xml:space="preserve">PRODUTIVIDADE ADOTADA</t>
  </si>
  <si>
    <t xml:space="preserve">QUANTIDADE DE PESSOAL</t>
  </si>
  <si>
    <t>Função</t>
  </si>
  <si>
    <t>Quantidade</t>
  </si>
  <si>
    <t>Trabalhador</t>
  </si>
  <si>
    <t xml:space="preserve">RELAÇÃO DOS MATERIAIS E EQUIPAMENTOS</t>
  </si>
  <si>
    <t>Material</t>
  </si>
  <si>
    <t>Especificação</t>
  </si>
  <si>
    <t xml:space="preserve">OUTRAS INFORMAÇÕES IMPORTANTES</t>
  </si>
  <si>
    <t xml:space="preserve">ANEXO I DO TERMO DE REFERÊNCIA – PLANILHA DE CUSTOS E FORMAÇÃO DE PREÇOS</t>
  </si>
  <si>
    <t xml:space="preserve">FORMAÇÃO DE CUSTO MENSAL PARA UM EMPREGADO </t>
  </si>
  <si>
    <t xml:space="preserve">Planilha elaborada com base em custos mensais de um empregado com carga horária de 40 horas por semana.</t>
  </si>
  <si>
    <t xml:space="preserve">MÓDULO 1 - REMUNERAÇÃO</t>
  </si>
  <si>
    <t xml:space="preserve">MÓDULO 2 - ENCARGOS E BENEFÍCIOS (ANUAIS, MENSAIS E DIÁRIOS)</t>
  </si>
  <si>
    <t xml:space="preserve">MÓDULO 3 - PROVISÃO PARA RESCISÃO</t>
  </si>
  <si>
    <t xml:space="preserve">MÓDULO 4 - CUSTO DE REPOSIÇÃO DO PROFISSIONAL AUSENTE</t>
  </si>
  <si>
    <t xml:space="preserve">MÓDULO 5 - INSUMOS DE MÃO DE OBRA</t>
  </si>
  <si>
    <t xml:space="preserve">MÓDULO 6 - CUSTOS INDIRETOS, TRIBUTOS E LUCRO</t>
  </si>
  <si>
    <t xml:space="preserve">CUSTO DO TRABALHADOR</t>
  </si>
  <si>
    <t xml:space="preserve">*A remuneração é composta por Salário Base, Adicionais (noturno, de insalubridade ou periculosidade) e gratificações, quando houver. (art. 457 da CLT).</t>
  </si>
  <si>
    <t xml:space="preserve">SALÁRIO BASE</t>
  </si>
  <si>
    <t xml:space="preserve">*O contratante deverá consultar o salário base definido na Convenção Coletiva de Trabalho da categoria profissional a ser contratada para o objeto da prestação de serviço, se a CCT abrange o município de prestação de serviço e se está vigente.</t>
  </si>
  <si>
    <t xml:space="preserve">Operador de Máquina Costal</t>
  </si>
  <si>
    <t xml:space="preserve">GRATIFICAÇÃO DE FUNÇÃO</t>
  </si>
  <si>
    <t xml:space="preserve">*Gratificação de função, quando houver, virá informada na Convenção Coletiva de Trabalho da categoria profissional a ser contratada. </t>
  </si>
  <si>
    <t>Categoria</t>
  </si>
  <si>
    <t xml:space="preserve">Base de cálculo</t>
  </si>
  <si>
    <t>Percentual</t>
  </si>
  <si>
    <t xml:space="preserve">Valor da Gratificação</t>
  </si>
  <si>
    <t xml:space="preserve">ADICIONAIS (periculosidade ou insalubridade, se houver)</t>
  </si>
  <si>
    <t xml:space="preserve">*Os adicionais de periculosidade ou insalubridade, em conformidade com os art. 192 e 193 da CLT, dependem da natureza do serviço a ser prestado. 
*O órgão contratante deverá observar, além da existência de previsão em CLT, se há informações na Convenção Coletiva de Trabalho acerca dos adicionais, bem como seu percentual e a base de cálculo, devendo adaptar a planilha ao caso em concreto. </t>
  </si>
  <si>
    <r>
      <rPr>
        <sz val="9"/>
        <rFont val="Arial"/>
      </rPr>
      <t xml:space="preserve">*Art. 192, CLT - O exercício de trabalho em condições </t>
    </r>
    <r>
      <rPr>
        <b/>
        <sz val="9"/>
        <rFont val="Arial"/>
      </rPr>
      <t>insalubres</t>
    </r>
    <r>
      <rPr>
        <sz val="9"/>
        <rFont val="Arial"/>
      </rPr>
      <t xml:space="preserve">, acima dos limites de tolerância estabelecidos pelo Ministério do Trabalho, assegura a percepção de adicional respectivamente de </t>
    </r>
    <r>
      <rPr>
        <b/>
        <sz val="9"/>
        <rFont val="Arial"/>
      </rPr>
      <t>40%</t>
    </r>
    <r>
      <rPr>
        <sz val="9"/>
        <rFont val="Arial"/>
      </rPr>
      <t xml:space="preserve"> (quarenta por cento), </t>
    </r>
    <r>
      <rPr>
        <b/>
        <sz val="9"/>
        <rFont val="Arial"/>
      </rPr>
      <t>20%</t>
    </r>
    <r>
      <rPr>
        <sz val="9"/>
        <rFont val="Arial"/>
      </rPr>
      <t xml:space="preserve"> (vinte por cento) e</t>
    </r>
    <r>
      <rPr>
        <b/>
        <sz val="9"/>
        <rFont val="Arial"/>
      </rPr>
      <t xml:space="preserve"> 10%</t>
    </r>
    <r>
      <rPr>
        <sz val="9"/>
        <rFont val="Arial"/>
      </rPr>
      <t xml:space="preserve"> (dez por cento) </t>
    </r>
    <r>
      <rPr>
        <b/>
        <sz val="9"/>
        <rFont val="Arial"/>
      </rPr>
      <t xml:space="preserve">do salário-mínimo da região</t>
    </r>
    <r>
      <rPr>
        <sz val="9"/>
        <rFont val="Arial"/>
      </rPr>
      <t xml:space="preserve">, segundo se classifiquem nos graus máximo, médio e mínimo.</t>
    </r>
  </si>
  <si>
    <r>
      <rPr>
        <sz val="9"/>
        <rFont val="Arial"/>
      </rPr>
      <t xml:space="preserve">*Art. 193, § 1º, CLT: O trabalho em condições de </t>
    </r>
    <r>
      <rPr>
        <b/>
        <sz val="9"/>
        <rFont val="Arial"/>
      </rPr>
      <t>periculosidade</t>
    </r>
    <r>
      <rPr>
        <sz val="9"/>
        <rFont val="Arial"/>
      </rPr>
      <t xml:space="preserve"> assegura ao empregado um adicional de </t>
    </r>
    <r>
      <rPr>
        <b/>
        <sz val="9"/>
        <rFont val="Arial"/>
      </rPr>
      <t>30%</t>
    </r>
    <r>
      <rPr>
        <sz val="9"/>
        <rFont val="Arial"/>
      </rPr>
      <t xml:space="preserve"> (trinta por cento) </t>
    </r>
    <r>
      <rPr>
        <b/>
        <sz val="9"/>
        <rFont val="Arial"/>
      </rPr>
      <t xml:space="preserve">sobre o salário sem os acréscimos resultantes de gratificações, prêmios ou participações nos lucros da empresa.</t>
    </r>
    <r>
      <rPr>
        <sz val="9"/>
        <rFont val="Arial"/>
      </rPr>
      <t xml:space="preserve"> </t>
    </r>
  </si>
  <si>
    <t xml:space="preserve">ADICIONAL DE INSALUBRIDADE</t>
  </si>
  <si>
    <t>Valor</t>
  </si>
  <si>
    <r>
      <rPr>
        <b/>
        <sz val="11"/>
        <color theme="1"/>
        <rFont val="Arial"/>
      </rPr>
      <t xml:space="preserve">ADICIONAL </t>
    </r>
    <r>
      <rPr>
        <b/>
        <sz val="11"/>
        <color indexed="2"/>
        <rFont val="Arial"/>
      </rPr>
      <t>XXX</t>
    </r>
  </si>
  <si>
    <t xml:space="preserve">* Em caso de previsão de outros adicionais em Convenção Coletiva de Trabalho o órgão poderá utilizar este campo.</t>
  </si>
  <si>
    <t xml:space="preserve">Este quadro totaliza a remuneração devida ao trabalhador, conforme previsão da Consolidação das Leis do Trabalho e valores disponíveis na Convenção Coletiva para a categoria.</t>
  </si>
  <si>
    <t xml:space="preserve">Salário Base</t>
  </si>
  <si>
    <t xml:space="preserve">Gratificação de função</t>
  </si>
  <si>
    <t xml:space="preserve">Adicional de Periculosidade ou Insalubridade</t>
  </si>
  <si>
    <t>Total</t>
  </si>
  <si>
    <t xml:space="preserve">SUBMÓDULO 2.1 – 13° SALÁRIO, FÉRIAS E ADICIONAL DE FÉRIAS</t>
  </si>
  <si>
    <t xml:space="preserve">13° SALÁRIO
Previsto no Decreto 57.155, de 1965.</t>
  </si>
  <si>
    <t xml:space="preserve">Provisionamento Mensal</t>
  </si>
  <si>
    <t xml:space="preserve">FÉRIAS
Previsto no art. 7° da Constituição Federal</t>
  </si>
  <si>
    <t xml:space="preserve">ADICIONAL DE FÉRIAS - 1/3 CONSTITUCIONAL</t>
  </si>
  <si>
    <t xml:space="preserve">Alíquota Adicional</t>
  </si>
  <si>
    <t xml:space="preserve">13° Salário</t>
  </si>
  <si>
    <t xml:space="preserve">Férias </t>
  </si>
  <si>
    <t xml:space="preserve">1/3 Constitucional</t>
  </si>
  <si>
    <t xml:space="preserve">SUBMÓDULO 2.2 - ENCARGOS PREVIDENCIÁRIOS E FGTS</t>
  </si>
  <si>
    <t xml:space="preserve">* Previsto no art. 195 da Constituição Federal. 
* Os percentuais informados não são taxativos e deverão observar o enquadramento real das empresas prestadoras de serviço, em especial no que diz respeito ao SAT-GIIL/RAT.</t>
  </si>
  <si>
    <t xml:space="preserve">COMPOSIÇÃO DO GPS E FGTS</t>
  </si>
  <si>
    <t>Encargos</t>
  </si>
  <si>
    <t xml:space="preserve">INSS - empregador</t>
  </si>
  <si>
    <t>Salário-Educação</t>
  </si>
  <si>
    <t xml:space="preserve">SAT- GIL/RAT</t>
  </si>
  <si>
    <t>SESC</t>
  </si>
  <si>
    <t>SENAC</t>
  </si>
  <si>
    <t>SEBRAE</t>
  </si>
  <si>
    <t>INCRA</t>
  </si>
  <si>
    <t>FGTS</t>
  </si>
  <si>
    <t>TOTAL</t>
  </si>
  <si>
    <t xml:space="preserve">GPS - GUIA DA PREVIDÊNCIA SOCIAL</t>
  </si>
  <si>
    <t xml:space="preserve">FGTS - FUNDO DE GARANTIA POR TEMPO DE SERVIÇO</t>
  </si>
  <si>
    <t>GPS</t>
  </si>
  <si>
    <t xml:space="preserve">SUBMÓDULO 2.3 - BENEFÍCIOS MENSAIS E DIÁRIOS</t>
  </si>
  <si>
    <t xml:space="preserve">* O cálculo de benefícios mensais e diários dependerá das disposições constantes em Convenção Coletiva de Trabalho sobre os direitos negociados aos trabalhadores, observando sempre o custo efetivo a ser suportado pela Administração no contrato de prestação de serviços (descontados os valores arcados pelos empregados).</t>
  </si>
  <si>
    <t xml:space="preserve">VALE TRANSPORTE</t>
  </si>
  <si>
    <t xml:space="preserve">CUSTO DA PASSAGEM</t>
  </si>
  <si>
    <t xml:space="preserve">Vr. Unitário</t>
  </si>
  <si>
    <t xml:space="preserve">Vales por dia </t>
  </si>
  <si>
    <t xml:space="preserve">Dias efetivamente trabalhados</t>
  </si>
  <si>
    <t xml:space="preserve">Custo total</t>
  </si>
  <si>
    <t xml:space="preserve">DESCONTO DO VALE TRANSPORTE</t>
  </si>
  <si>
    <t>Proporcionalidade</t>
  </si>
  <si>
    <t>Desconto</t>
  </si>
  <si>
    <t xml:space="preserve">CUSTO EFETIVO DO VALE TRANSPORTE</t>
  </si>
  <si>
    <t xml:space="preserve">Valor do desconto</t>
  </si>
  <si>
    <t xml:space="preserve">Custo efetivo</t>
  </si>
  <si>
    <t xml:space="preserve">VALE ALIMENTAÇÃO/REFEIÇÃO</t>
  </si>
  <si>
    <t xml:space="preserve">Valor diário</t>
  </si>
  <si>
    <t xml:space="preserve">DESCONTO DO VALE ALIMENTAÇÃO/REFEIÇÃO</t>
  </si>
  <si>
    <t xml:space="preserve">CUSTO EFETIVO DO VALE ALIMENTAÇÃO/REFEIÇÃO</t>
  </si>
  <si>
    <t xml:space="preserve">BENEFÍCIO XXX</t>
  </si>
  <si>
    <t xml:space="preserve">Utilizar este campo em caso de outros benefícios previstos em Convenção Coletiva, sempre especificando o tipo, finalidade e previsão legal do mesmo.</t>
  </si>
  <si>
    <r>
      <rPr>
        <b/>
        <sz val="11"/>
        <color theme="1"/>
        <rFont val="Arial"/>
      </rPr>
      <t xml:space="preserve">BENEFÍCIO xxx </t>
    </r>
    <r>
      <rPr>
        <b/>
        <sz val="11"/>
        <color indexed="2"/>
        <rFont val="Arial"/>
      </rPr>
      <t xml:space="preserve">(Ex.: Convênio Saúde)</t>
    </r>
  </si>
  <si>
    <t>Benefício</t>
  </si>
  <si>
    <t xml:space="preserve">BENEFÍCIO YYY</t>
  </si>
  <si>
    <r>
      <rPr>
        <b/>
        <sz val="11"/>
        <color theme="1"/>
        <rFont val="Arial"/>
      </rPr>
      <t xml:space="preserve">BENEFÍCIO yyy </t>
    </r>
    <r>
      <rPr>
        <b/>
        <sz val="11"/>
        <color indexed="2"/>
        <rFont val="Arial"/>
      </rPr>
      <t xml:space="preserve">(Ex.: Auxílio Creche)</t>
    </r>
  </si>
  <si>
    <t>Incidência</t>
  </si>
  <si>
    <t xml:space="preserve">Vale Transporte</t>
  </si>
  <si>
    <t xml:space="preserve">Vale Refeição</t>
  </si>
  <si>
    <t xml:space="preserve">Benefício x</t>
  </si>
  <si>
    <t xml:space="preserve">Benefício y</t>
  </si>
  <si>
    <t xml:space="preserve">Submódulo 2.1</t>
  </si>
  <si>
    <t xml:space="preserve">Submódulo 2.2</t>
  </si>
  <si>
    <t xml:space="preserve">Submódulo 2.3</t>
  </si>
  <si>
    <t xml:space="preserve">*Este módulo destina-se a calcular o custo de possível desligamento de um empregado vinculado ao contrato de prestação de serviços. 
* Na metodologia Seges calcula-se uma probabilidade de ocorrência, por tipos de desligamentos, como fator de ponderação do custo total.</t>
  </si>
  <si>
    <t xml:space="preserve">PERCENTUAIS POR TIPO DE DESLIGAMENTO</t>
  </si>
  <si>
    <t>Tipos</t>
  </si>
  <si>
    <t xml:space="preserve">SEM justa Causa
AP INDENIZADO</t>
  </si>
  <si>
    <t xml:space="preserve">SEM justa Causa 
AP TRABALHADO</t>
  </si>
  <si>
    <t xml:space="preserve">Demissão
 COM  justa Causa</t>
  </si>
  <si>
    <t xml:space="preserve">Desligamentos 
OUTROS TIPOS</t>
  </si>
  <si>
    <t xml:space="preserve">SUBMÓDULO 3.1 - AVISO PRÉVIO INDENIZADO</t>
  </si>
  <si>
    <t xml:space="preserve">*Quando ocorrer a demissão de um trabalhador e a empresa não conceder prazo de aviso prévio, o trabalhador terá direito a receber o salário referente ao mês completo, conforme dispõe o art. 487 § 1º da CLT.
* A metodologia utilizada pela Seges computa todos os direitos do trabalhador, aplicando a proporcionalidade estimada de ocorrência de aviso prévio indenizado, relizando provisionamento mensal do custo.
* Estes custos deverão ser apreciados atentamente nos casos de prorrogaçao contratual para verificar a necessidade de sua renovação ou não.
* Deverão, ainda, ser obsrvados os ditames da Lei nº 12.506, de 2011 e seus impactos no custo quando das prorrogações contratuais.</t>
  </si>
  <si>
    <t xml:space="preserve">AVISO PRÉVIO INDENIZADO</t>
  </si>
  <si>
    <t xml:space="preserve">MULTA DO FGTS E CONTRIBUIÇÃO SOCIAL SOBRE O AVISO PRÉVIO INDENIZADO</t>
  </si>
  <si>
    <t xml:space="preserve">Percentual da 
Multa</t>
  </si>
  <si>
    <t xml:space="preserve">SUBMÓDULO 3.1 - CUSTO DO AVISO PRÉVIO INDENIZADO</t>
  </si>
  <si>
    <t xml:space="preserve">SUBMÓDULO 3.2 - AVISO PRÉVIO TRABALHADO</t>
  </si>
  <si>
    <t xml:space="preserve">* Quando ocorrer a demissão de um trabalhador com aviso prévio, o trabalhador cumprirá os dias em atividade, e terá direito a receber o salário referente ao mês completo, conforme dispõe o art. 487 § 1º da CLT.
* A metodologia utilizada pela Seges computa todos os direitos do trabalhador, aplicando a proporcionalidade estimada de ocorrência de aviso prévio trabalhado, realizando provisionamento mensal do custo.
* Estes custos deverão ser apreciados atentamente nos casos de prorrogação contratual para verificar a necessidade de sua renovação ou não.
* Deverão, ainda, ser observados os ditames da Lei nº 12.506, de 2011, e seus impactos no custo quando das prorrogações contratuais.</t>
  </si>
  <si>
    <t xml:space="preserve">AVISO PRÉVIO TRABALHADO</t>
  </si>
  <si>
    <t xml:space="preserve">MULTA DO FGTS E CONTRIBUIÇÃO SOCIAL SOBRE O AVISO PRÉVIO TRABALHADO</t>
  </si>
  <si>
    <t xml:space="preserve">SUBMÓDULO 3.2 - CUSTO DO AVISO PRÉVIO TRABALHADO</t>
  </si>
  <si>
    <t xml:space="preserve">SUBMÓDULO 3.3 - DEMISSÃO POR JUSTA CAUSA</t>
  </si>
  <si>
    <t xml:space="preserve">*Na hipotese de demissão por justa causa o empregado perde o direito ao pagamento de 13° salário, férias e adicional de férias, como previsto no parágrafo único do art. 146 da CLT.
* Para estes casos,  na metodologia Seges, haverá o desconto dos valores que, por tratar-se de provisão mensal, deverão ser reduzidos da fatura da empresa contratada.
* Igualmente, o cômputo de custos com demissão por justa causa considera a probabilidade de ocorrência desta para provisionamento.</t>
  </si>
  <si>
    <t xml:space="preserve">BASE DE CÁLCULO PARA DEMISSÃO POR JUSTA CAUSA</t>
  </si>
  <si>
    <t xml:space="preserve">Valor provisionado do 13º Salário</t>
  </si>
  <si>
    <t xml:space="preserve">Valor provisionado das Férias</t>
  </si>
  <si>
    <t xml:space="preserve">Valor provisionado do Adicional de Férias</t>
  </si>
  <si>
    <t xml:space="preserve">SUBMÓDULO 3.3 - CUSTO DA DEMISSÃO COM JUSTA CAUSA</t>
  </si>
  <si>
    <t xml:space="preserve">Base de Cálculo</t>
  </si>
  <si>
    <t xml:space="preserve">Submódulo 3.1</t>
  </si>
  <si>
    <t xml:space="preserve">Submódulo 3.2</t>
  </si>
  <si>
    <t xml:space="preserve">Submódulo 3.3</t>
  </si>
  <si>
    <t xml:space="preserve">* O Custo de reposição do profissional ausente refere-se ao custo necessário para substituir, no posto de trabalho, o profissional residente quando estiver em gozo de férias ou no caso de um das ausências legais previstas no art 473 da Consolidação das Leis do Trabalho. 
* Na metodologia Seges pode-se utilizar uma probabilidade de ocorrência, mediante estatísticas da Relação Anual de Informações Sociais-2016 (RAIS/MTE), da Pesquisa Nacional por Amostra de Domicílios-2016 (PNAD/IBGE), do Registro Civil (IBGE)-2016.
* São computados, então, a probabilidade de dias de ausência para cobertura, conforme escala de trabalho mensal.
* Para jornadas 12x36h a necessidade de reposição incide somente em 50% dos dias de ausência devido à escala. 
* Na jornada 44h computa-se somente a reposição nos dias úteis (252 dias úteis/365), portanto, 69,04% da ausência total.</t>
  </si>
  <si>
    <t xml:space="preserve">Probabilidade de ocorrência de ausências legais, conforme previsão do art. 473 da Consolidação das Leis do Trabalho.</t>
  </si>
  <si>
    <t xml:space="preserve">Memória de Cálculo - número de dias de reposição do profissional ausente para cada evento </t>
  </si>
  <si>
    <t xml:space="preserve">Incidência anual</t>
  </si>
  <si>
    <t xml:space="preserve">Duração Legal  
da Ausência</t>
  </si>
  <si>
    <t>40h</t>
  </si>
  <si>
    <t xml:space="preserve">Proporção dias afetados</t>
  </si>
  <si>
    <t xml:space="preserve">Dias de reposição</t>
  </si>
  <si>
    <t>Férias</t>
  </si>
  <si>
    <t xml:space="preserve">Ausência justificada</t>
  </si>
  <si>
    <t xml:space="preserve">Acidente trabalho</t>
  </si>
  <si>
    <t xml:space="preserve">Afastamento por doença</t>
  </si>
  <si>
    <t xml:space="preserve">Consulta médica filho</t>
  </si>
  <si>
    <t xml:space="preserve">Óbitos na família</t>
  </si>
  <si>
    <t>Casamento</t>
  </si>
  <si>
    <t xml:space="preserve">Doação de sangue</t>
  </si>
  <si>
    <t>Testemunho</t>
  </si>
  <si>
    <t>Paternidade</t>
  </si>
  <si>
    <t>Maternidade</t>
  </si>
  <si>
    <t xml:space="preserve">Consulta pré-natal</t>
  </si>
  <si>
    <t xml:space="preserve">ESTIMATIVA DA NECESSIDADE DE REPOSIÇÃO DE PROFISSIONAL</t>
  </si>
  <si>
    <t>Composição</t>
  </si>
  <si>
    <t xml:space="preserve">Total Para reposição</t>
  </si>
  <si>
    <t xml:space="preserve">SUBMÓDULO 4.1 - AUSÊNCIAS LEGAIS</t>
  </si>
  <si>
    <t xml:space="preserve">* O Submódulo 4.1 destina-se ao cálculo do custo estimado para a reposição de ausências legais do empregado residente.
* Na metodologia Seges computa-se o custo total de um empregado, com direito à remuneração, 13° salário, férias, encargos e benefícios, bem como probabilidade de rescisão, para a base de cálculo do presente submódulo que, em seguida, servirá para estipular o custo diário de um profissional para a contratação. 
* Com base neste custo diário estima-se o custo mensal com reposição de profissional ausente.</t>
  </si>
  <si>
    <t xml:space="preserve">CUSTO DIÁRIO PARA O REPOSITOR</t>
  </si>
  <si>
    <t xml:space="preserve">Divisor do dia</t>
  </si>
  <si>
    <t xml:space="preserve">Custo diário</t>
  </si>
  <si>
    <t xml:space="preserve">Necessidade de Reposição</t>
  </si>
  <si>
    <t xml:space="preserve">Custo anual</t>
  </si>
  <si>
    <t xml:space="preserve">Custo mensal</t>
  </si>
  <si>
    <t xml:space="preserve">SUBMÓDULO 4.2 - INTRAJORNADA</t>
  </si>
  <si>
    <t xml:space="preserve">* O submódulo 4.2 destina-se a calcular o custo de um repositor para cobertura do tempo de concessão do intervalo para repouso e alimentação, previsto no art. 71 da Consolidação das Leis do Trabalho, ao empregado residente. 
* Na metodologia Seges, calcula-se o custo da hora de trabalho e multiplica-se pela necessidade de horas de cobertura no mês. 
* Por tratar-se de condição excepcional, dependerá de decisão do órgão contratante, bem como de disposições constantes da Convenção Coletiva quanto ao tempo de intervalo e ao adicional para pagamento.
* Não se computa custo de reposição intrajornada para supervisores por considerar que estes não realizam a cobertura de posto de trabalho e poderiam se ausentar durante o tempo previsto em lei, definição que também deverá ser objeto de apreciação pelos órgãos contratantes.</t>
  </si>
  <si>
    <t xml:space="preserve">CUSTO POR HORA DO REPOSITOR</t>
  </si>
  <si>
    <t xml:space="preserve">divisor de hora</t>
  </si>
  <si>
    <t xml:space="preserve">Valor da hora</t>
  </si>
  <si>
    <t xml:space="preserve">Necessidade de Reposição (horas)</t>
  </si>
  <si>
    <t xml:space="preserve">Submódulo 4.1</t>
  </si>
  <si>
    <t xml:space="preserve">Submódulo 4.2</t>
  </si>
  <si>
    <t xml:space="preserve">UNIFORMES - COMPOSIÇÃO - VALOR ANUAL </t>
  </si>
  <si>
    <t>Item</t>
  </si>
  <si>
    <t xml:space="preserve">Vr. Unitario</t>
  </si>
  <si>
    <t>Calça</t>
  </si>
  <si>
    <t>Camisa</t>
  </si>
  <si>
    <t>Sapato</t>
  </si>
  <si>
    <t xml:space="preserve">luvas de segurança</t>
  </si>
  <si>
    <t xml:space="preserve">capacete de segurança</t>
  </si>
  <si>
    <t xml:space="preserve">excluir linhas não utilizadas</t>
  </si>
  <si>
    <t xml:space="preserve">Custo anual por Pessoa  </t>
  </si>
  <si>
    <t>UNIFORMES</t>
  </si>
  <si>
    <t xml:space="preserve">Percentual de utilização</t>
  </si>
  <si>
    <t xml:space="preserve">Custo mensal </t>
  </si>
  <si>
    <t xml:space="preserve">Máquinas, Equipamentos e Insumos para Prestação de Serviços</t>
  </si>
  <si>
    <t>Descrição</t>
  </si>
  <si>
    <t>Cotação</t>
  </si>
  <si>
    <t xml:space="preserve">Duração dos itens 
(vida útil/anos)</t>
  </si>
  <si>
    <t xml:space="preserve">Compartilhado com Quantos Empregados</t>
  </si>
  <si>
    <t>Roçadeira</t>
  </si>
  <si>
    <t>Motosserra</t>
  </si>
  <si>
    <t>Motopoda</t>
  </si>
  <si>
    <t xml:space="preserve">Máquina de cortar grama</t>
  </si>
  <si>
    <t xml:space="preserve">Enxada com cabo</t>
  </si>
  <si>
    <t xml:space="preserve">Pá de bico com cabo</t>
  </si>
  <si>
    <t xml:space="preserve">kit de pintura</t>
  </si>
  <si>
    <t xml:space="preserve">kit pedreiro</t>
  </si>
  <si>
    <t>Combustivel</t>
  </si>
  <si>
    <t>óleo</t>
  </si>
  <si>
    <t xml:space="preserve">Valor total ao ano</t>
  </si>
  <si>
    <t xml:space="preserve">CUSTO MENSAL DAS MÁQUINAS, EQUIPAMENTOS E MATERIAIS</t>
  </si>
  <si>
    <t xml:space="preserve">Valor por empregado</t>
  </si>
  <si>
    <t xml:space="preserve">Custo com Uniformes</t>
  </si>
  <si>
    <t xml:space="preserve">Custo com Máquinas, Equipamentos e Insumos</t>
  </si>
  <si>
    <t xml:space="preserve">INFORMAÇÃO DE PERCENTUAIS ESTIMADOS DE CITL</t>
  </si>
  <si>
    <t xml:space="preserve">Custos Indiretos</t>
  </si>
  <si>
    <t>Tributos</t>
  </si>
  <si>
    <t>Lucro</t>
  </si>
  <si>
    <t xml:space="preserve">CUSTO TOTAL POR TRABALHADOR</t>
  </si>
  <si>
    <t>Módulo</t>
  </si>
  <si>
    <t>Remuneração</t>
  </si>
  <si>
    <t xml:space="preserve">Encargos e Benefícios</t>
  </si>
  <si>
    <t>Rescisão</t>
  </si>
  <si>
    <t xml:space="preserve">Reposição do Profissional Ausente</t>
  </si>
  <si>
    <t xml:space="preserve">Insumos Diversos</t>
  </si>
  <si>
    <t xml:space="preserve">Custos Indiretos, Tributos e Lucro</t>
  </si>
  <si>
    <t xml:space="preserve">Valor por Empregado</t>
  </si>
  <si>
    <t xml:space="preserve">Varredor/roçador manual/coletor</t>
  </si>
  <si>
    <t xml:space="preserve">*Este módulo destina-se a calcular o custo de possível desligamento de um empregado vinculado ao contrato de prestação de seviços. 
* Na metodologia Seges calcula-se uma probabilidade de ocorrência, por tipos de desligamentos, como fator de ponderação do custo total.</t>
  </si>
  <si>
    <t xml:space="preserve">*Quando ocorrer a demissão de um trabalhador e a empresa não conceder prazo de aviso prévio, o trabalhador terá direito a receber o salário referente ao mês completo, conforme dispõe o art. 487 § 1º da CLT.
* A metodologia utilizada pela Seges computa todos os direitos do trabalhador, aplicando a proporcionalidade estimada de ocorrência de aviso prévio indenizado, realizando provisionamento mensal do custo.
* Estes custos deverão ser apreciados atentamente nos casos de prorrogação contratual para verificar a necessidade de sua renovação ou não.
* Deverão, ainda, ser observados os ditames da Lei nº 12.506, de 2011 e seus impactos no custo quando das prorrogações contratuais.</t>
  </si>
  <si>
    <t xml:space="preserve">* Quando ocorrer a demissão de um trabalhador com aviso prévio, o trabalhador cumprirá os dias em atividade, e terá direito a receber o salário referente ao mês completo, conforme dispõe o art. 487 § 1º da CLT.
* A metodologia utilizada pela Seges computa todos os direitos do trabalhador, aplicando a proporcionalidade estimada de ocorrência de aviso prévio trabalhado, relizando provisionamento mensal do custo.
* Estes custos deverão ser apreciados atentamente nos casos de prorrogaçao contratual para verificar a necessidade de sua renovação ou não.
* Deverão, ainda, ser observados os ditames da Lei nº 12.506, de 2011, e seus impactos no custo quando das prorrogações contratuais.</t>
  </si>
  <si>
    <t xml:space="preserve">ANEXO VIII</t>
  </si>
  <si>
    <t xml:space="preserve"> </t>
  </si>
  <si>
    <t xml:space="preserve">CONSOLIDAÇÃO E APRESENTAÇÃO DE PROPOSTAS</t>
  </si>
  <si>
    <t xml:space="preserve">Com ajustes após publicação da Lei n° 13.467, de 2017.</t>
  </si>
  <si>
    <t xml:space="preserve">Nº. do Processo:</t>
  </si>
  <si>
    <t xml:space="preserve">Licitação nº.:</t>
  </si>
  <si>
    <t>Dia:</t>
  </si>
  <si>
    <t>Hora:</t>
  </si>
  <si>
    <t xml:space="preserve">Discriminação dos Serviços (Dados Referentes à Contratação)</t>
  </si>
  <si>
    <t>A</t>
  </si>
  <si>
    <t xml:space="preserve">Data de apresentação da proposta (dia/mês/ano):</t>
  </si>
  <si>
    <t>B</t>
  </si>
  <si>
    <t>Município/UF:</t>
  </si>
  <si>
    <t>CAPANEMA</t>
  </si>
  <si>
    <t>C</t>
  </si>
  <si>
    <t xml:space="preserve">Ano do Acordo, Convenção ou Dissídio Coletivo:</t>
  </si>
  <si>
    <t>D</t>
  </si>
  <si>
    <t xml:space="preserve">Número de meses de execução contratual:</t>
  </si>
  <si>
    <t xml:space="preserve">Identificação do Serviço</t>
  </si>
  <si>
    <t xml:space="preserve">Tipo de Serviço</t>
  </si>
  <si>
    <t xml:space="preserve">Unidade de Medida</t>
  </si>
  <si>
    <t xml:space="preserve">Quantidade total a contratar (Em função da unidade de medida)</t>
  </si>
  <si>
    <t>MÊS</t>
  </si>
  <si>
    <t xml:space="preserve">Módulo 1 - Composição da Remuneração</t>
  </si>
  <si>
    <t xml:space="preserve">Composição da Remuneração</t>
  </si>
  <si>
    <t xml:space="preserve">Total (R$)</t>
  </si>
  <si>
    <t>Salário-Base</t>
  </si>
  <si>
    <t xml:space="preserve">Gratificação de Função</t>
  </si>
  <si>
    <t xml:space="preserve">Adicional de Periculosidade</t>
  </si>
  <si>
    <t xml:space="preserve">Adicional de Insalubridade</t>
  </si>
  <si>
    <t>F</t>
  </si>
  <si>
    <t xml:space="preserve">Módulo 2 - Encargos e Benefícios Anuais, Mensais e Diários</t>
  </si>
  <si>
    <t xml:space="preserve">Submódulo 2.1 - 13º (décimo terceiro) Salário, Férias e Adicional de Férias</t>
  </si>
  <si>
    <t>2.1</t>
  </si>
  <si>
    <t xml:space="preserve">13º (décimo terceiro) Salário, Férias e Adicional de Férias</t>
  </si>
  <si>
    <t xml:space="preserve">13º (décimo terceiro) Salário</t>
  </si>
  <si>
    <t xml:space="preserve">Férias e Adicional de Férias</t>
  </si>
  <si>
    <t xml:space="preserve">Submódulo 2.2 - Encargos Previdenciários (GPS), Fundo de Garantia por Tempo de Serviço (FGTS) e outras contribuições</t>
  </si>
  <si>
    <t>2.2</t>
  </si>
  <si>
    <t xml:space="preserve">GPS, FGTS e outras contribuições</t>
  </si>
  <si>
    <t xml:space="preserve">Valor (R$)</t>
  </si>
  <si>
    <t>INSS</t>
  </si>
  <si>
    <t xml:space="preserve">Salário Educação</t>
  </si>
  <si>
    <t>SAT</t>
  </si>
  <si>
    <t xml:space="preserve">SESC ou SESI</t>
  </si>
  <si>
    <t>E</t>
  </si>
  <si>
    <t xml:space="preserve">SENAI - SENAC</t>
  </si>
  <si>
    <t>G</t>
  </si>
  <si>
    <t>H</t>
  </si>
  <si>
    <t xml:space="preserve">Total </t>
  </si>
  <si>
    <t xml:space="preserve">Submódulo 2.3 - Benefícios Mensais e Diários</t>
  </si>
  <si>
    <t>2.3</t>
  </si>
  <si>
    <t xml:space="preserve">Benefícios Mensais e Diários</t>
  </si>
  <si>
    <t>Transporte</t>
  </si>
  <si>
    <t>Auxílio-Refeição/Alimentação</t>
  </si>
  <si>
    <t xml:space="preserve">Quadro-Resumo do Módulo 2 - Encargos e Benefícios anuais, mensais e diários</t>
  </si>
  <si>
    <t xml:space="preserve">Encargos e Benefícios Anuais, Mensais e Diários</t>
  </si>
  <si>
    <t xml:space="preserve">Módulo 3 - Provisão para Rescisão</t>
  </si>
  <si>
    <t xml:space="preserve">Provisão para Rescisão</t>
  </si>
  <si>
    <t xml:space="preserve">Aviso Prévio Indenizado</t>
  </si>
  <si>
    <t xml:space="preserve">Multa do FGTS e contribuição social sobre o Aviso Prévio Indenizado</t>
  </si>
  <si>
    <t xml:space="preserve">Aviso Prévio Trabalhado</t>
  </si>
  <si>
    <t xml:space="preserve">Multa do FGTS e contribuição social sobre o Aviso Prévio Trabalhado</t>
  </si>
  <si>
    <t xml:space="preserve">Demissão por Justa Causa</t>
  </si>
  <si>
    <t xml:space="preserve">Módulo 4 - Custo de Reposição do Profissional Ausente</t>
  </si>
  <si>
    <t xml:space="preserve">Submódulo 4.1 - Ausências Legais</t>
  </si>
  <si>
    <t>4.1</t>
  </si>
  <si>
    <t xml:space="preserve">Ausências Legais</t>
  </si>
  <si>
    <t xml:space="preserve">Ausências Justificada</t>
  </si>
  <si>
    <t>Licença-Paternidade</t>
  </si>
  <si>
    <t xml:space="preserve">Ausência por acidente de trabalho</t>
  </si>
  <si>
    <t xml:space="preserve">Afastamento Maternidade</t>
  </si>
  <si>
    <t xml:space="preserve">Submódulo 4.2 - Intrajornada</t>
  </si>
  <si>
    <t>4.2</t>
  </si>
  <si>
    <t>Intrajornada</t>
  </si>
  <si>
    <t xml:space="preserve">Intervalo para repouso e alimentação</t>
  </si>
  <si>
    <t xml:space="preserve">Quadro-Resumo do Módulo 4 - Custo de Reposição do Profissional Ausente</t>
  </si>
  <si>
    <t xml:space="preserve">Custo de Reposição do Profissional Ausente</t>
  </si>
  <si>
    <t xml:space="preserve">Módulo 5 - Insumos Diversos</t>
  </si>
  <si>
    <t>Uniformes</t>
  </si>
  <si>
    <t xml:space="preserve">Máquinas, Equipamentos e Materiais</t>
  </si>
  <si>
    <t xml:space="preserve">Módulo 6 - Custos Indiretos, Tributos e Lucro</t>
  </si>
  <si>
    <t xml:space="preserve">Percentual (%)</t>
  </si>
  <si>
    <t xml:space="preserve">2. QUADRO-RESUMO DO CUSTO POR EMPREGADO</t>
  </si>
  <si>
    <t xml:space="preserve">Mão de obra vinculada à execução contratual (valor por empregado)</t>
  </si>
  <si>
    <t xml:space="preserve">Subtotal (A + B +C+ D+E)</t>
  </si>
  <si>
    <t xml:space="preserve">Módulo 6 – Custos Indiretos, Tributos e Lucro</t>
  </si>
  <si>
    <t xml:space="preserve">Valor Total por Empregado </t>
  </si>
  <si>
    <t xml:space="preserve">3. VALOR MENSAL DOS SERVIÇOS</t>
  </si>
  <si>
    <t xml:space="preserve">Tipo de Área</t>
  </si>
  <si>
    <t xml:space="preserve">Preço Mensal (R$)</t>
  </si>
  <si>
    <t xml:space="preserve">Postos de Trabalho</t>
  </si>
  <si>
    <t>Meses</t>
  </si>
  <si>
    <t xml:space="preserve">Subtotal (R$)</t>
  </si>
  <si>
    <t>A.1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</si>
</sst>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0">
    <numFmt numFmtId="164" formatCode="_-* #,##0.00_-;\-* #,##0.00_-;_-* \-??_-;_-@_-"/>
    <numFmt numFmtId="165" formatCode="_(* #,##0.00_);_(* \(#,##0.00\);_(* \-??_);_(@_)"/>
    <numFmt numFmtId="166" formatCode="#,##0.00;[RED]#,##0.00"/>
    <numFmt numFmtId="167" formatCode="#,##0.00_);[RED]\(#,##0.00\)"/>
    <numFmt numFmtId="168" formatCode="0.0000"/>
    <numFmt numFmtId="169" formatCode="#,##0.0000_ ;\-#,##0.0000\ "/>
    <numFmt numFmtId="170" formatCode="0.0"/>
    <numFmt numFmtId="171" formatCode="#,##0.00_);\(#,##0.00\)"/>
    <numFmt numFmtId="172" formatCode="d/m/yyyy"/>
    <numFmt numFmtId="173" formatCode="_-* #,##0_-;\-* #,##0_-;_-* \-??_-;_-@_-"/>
  </numFmts>
  <fonts count="36">
    <font>
      <sz val="11.000000"/>
      <color theme="1"/>
      <name val="Calibri"/>
    </font>
    <font>
      <sz val="10.000000"/>
      <name val="Arial"/>
    </font>
    <font>
      <sz val="11.000000"/>
      <color theme="0"/>
      <name val="Calibri"/>
    </font>
    <font>
      <sz val="11.000000"/>
      <color rgb="FF006100"/>
      <name val="Calibri"/>
    </font>
    <font>
      <b/>
      <sz val="11.000000"/>
      <color rgb="FFFA7D00"/>
      <name val="Calibri"/>
    </font>
    <font>
      <b/>
      <sz val="11.000000"/>
      <color theme="0"/>
      <name val="Calibri"/>
    </font>
    <font>
      <sz val="11.000000"/>
      <color rgb="FFFA7D00"/>
      <name val="Calibri"/>
    </font>
    <font>
      <sz val="11.000000"/>
      <color rgb="FF3F3F76"/>
      <name val="Calibri"/>
    </font>
    <font>
      <sz val="11.000000"/>
      <color rgb="FF9C0006"/>
      <name val="Calibri"/>
    </font>
    <font>
      <sz val="11.000000"/>
      <color rgb="FF9C6500"/>
      <name val="Calibri"/>
    </font>
    <font>
      <sz val="11.000000"/>
      <name val="Calibri"/>
    </font>
    <font>
      <sz val="10.000000"/>
      <color theme="1"/>
      <name val="Arial"/>
    </font>
    <font>
      <b/>
      <sz val="11.000000"/>
      <color rgb="FF3F3F3F"/>
      <name val="Calibri"/>
    </font>
    <font>
      <sz val="11.000000"/>
      <color indexed="2"/>
      <name val="Calibri"/>
    </font>
    <font>
      <i/>
      <sz val="11.000000"/>
      <color rgb="FF7F7F7F"/>
      <name val="Calibri"/>
    </font>
    <font>
      <b/>
      <sz val="11.000000"/>
      <color theme="1"/>
      <name val="Calibri"/>
    </font>
    <font>
      <b/>
      <sz val="15.000000"/>
      <color theme="3"/>
      <name val="Calibri"/>
    </font>
    <font>
      <b/>
      <sz val="13.000000"/>
      <color theme="3"/>
      <name val="Calibri"/>
    </font>
    <font>
      <b/>
      <sz val="11.000000"/>
      <color theme="3"/>
      <name val="Calibri"/>
    </font>
    <font>
      <sz val="18.000000"/>
      <color theme="3"/>
      <name val="Calibri Light"/>
    </font>
    <font>
      <u/>
      <sz val="10.000000"/>
      <color theme="10"/>
      <name val="Arial"/>
    </font>
    <font>
      <b/>
      <sz val="11.000000"/>
      <color theme="0"/>
      <name val="Arial"/>
    </font>
    <font>
      <sz val="11.000000"/>
      <name val="Arial"/>
    </font>
    <font>
      <b/>
      <sz val="11.000000"/>
      <name val="Arial"/>
    </font>
    <font>
      <sz val="11.000000"/>
      <color theme="1"/>
      <name val="Arial"/>
    </font>
    <font>
      <sz val="9.000000"/>
      <name val="Arial"/>
    </font>
    <font>
      <sz val="11.000000"/>
      <color indexed="4"/>
      <name val="Arial"/>
    </font>
    <font>
      <sz val="11.000000"/>
      <color indexed="2"/>
      <name val="Arial"/>
    </font>
    <font>
      <b/>
      <sz val="11.000000"/>
      <color theme="1"/>
      <name val="Arial"/>
    </font>
    <font>
      <b/>
      <sz val="9.000000"/>
      <name val="Arial"/>
    </font>
    <font>
      <b/>
      <sz val="11.000000"/>
      <color indexed="2"/>
      <name val="Arial"/>
    </font>
    <font>
      <sz val="12.000000"/>
      <color theme="1"/>
      <name val="Times New Roman"/>
    </font>
    <font>
      <sz val="18.000000"/>
      <color theme="0"/>
      <name val="Times New Roman"/>
    </font>
    <font>
      <sz val="9.000000"/>
      <name val="Times New Roman"/>
    </font>
    <font>
      <sz val="9.000000"/>
      <color theme="1"/>
      <name val="Times New Roman"/>
    </font>
    <font>
      <b/>
      <sz val="12.000000"/>
      <color theme="1"/>
      <name val="Times New Roman"/>
    </font>
  </fonts>
  <fills count="36">
    <fill>
      <patternFill patternType="none"/>
    </fill>
    <fill>
      <patternFill patternType="gray125"/>
    </fill>
    <fill>
      <patternFill patternType="solid">
        <fgColor theme="4" tint="0.79990000000000006"/>
        <bgColor rgb="FFDAE3F3"/>
      </patternFill>
    </fill>
    <fill>
      <patternFill patternType="solid">
        <fgColor theme="5" tint="0.79990000000000006"/>
        <bgColor rgb="FFFFF2CC"/>
      </patternFill>
    </fill>
    <fill>
      <patternFill patternType="solid">
        <fgColor theme="6" tint="0.79990000000000006"/>
        <bgColor rgb="FFF2F2F2"/>
      </patternFill>
    </fill>
    <fill>
      <patternFill patternType="solid">
        <fgColor theme="7" tint="0.79990000000000006"/>
        <bgColor indexed="26"/>
      </patternFill>
    </fill>
    <fill>
      <patternFill patternType="solid">
        <fgColor theme="8" tint="0.79990000000000006"/>
        <bgColor rgb="FFDEEBF7"/>
      </patternFill>
    </fill>
    <fill>
      <patternFill patternType="solid">
        <fgColor theme="9" tint="0.79990000000000006"/>
        <bgColor rgb="FFE7E6E6"/>
      </patternFill>
    </fill>
    <fill>
      <patternFill patternType="solid">
        <fgColor theme="4" tint="0.59989999999999999"/>
        <bgColor rgb="FFADCDEA"/>
      </patternFill>
    </fill>
    <fill>
      <patternFill patternType="solid">
        <fgColor theme="5" tint="0.59989999999999999"/>
        <bgColor indexed="47"/>
      </patternFill>
    </fill>
    <fill>
      <patternFill patternType="solid">
        <fgColor theme="6" tint="0.59989999999999999"/>
        <bgColor rgb="FFDAE3F3"/>
      </patternFill>
    </fill>
    <fill>
      <patternFill patternType="solid">
        <fgColor theme="7" tint="0.59989999999999999"/>
        <bgColor rgb="FFFFEB9C"/>
      </patternFill>
    </fill>
    <fill>
      <patternFill patternType="solid">
        <fgColor theme="8" tint="0.59989999999999999"/>
        <bgColor rgb="FFADCDEA"/>
      </patternFill>
    </fill>
    <fill>
      <patternFill patternType="solid">
        <fgColor theme="9" tint="0.59989999999999999"/>
        <bgColor rgb="FFC6EFCE"/>
      </patternFill>
    </fill>
    <fill>
      <patternFill patternType="solid">
        <fgColor theme="4" tint="0.39989999999999998"/>
        <bgColor rgb="FFADCDEA"/>
      </patternFill>
    </fill>
    <fill>
      <patternFill patternType="solid">
        <fgColor theme="5" tint="0.39989999999999998"/>
        <bgColor indexed="47"/>
      </patternFill>
    </fill>
    <fill>
      <patternFill patternType="solid">
        <fgColor theme="6" tint="0.39989999999999998"/>
        <bgColor rgb="FFB4C7E7"/>
      </patternFill>
    </fill>
    <fill>
      <patternFill patternType="solid">
        <fgColor theme="7" tint="0.39989999999999998"/>
        <bgColor rgb="FFFFE699"/>
      </patternFill>
    </fill>
    <fill>
      <patternFill patternType="solid">
        <fgColor theme="8" tint="0.39989999999999998"/>
        <bgColor rgb="FF9DC3E6"/>
      </patternFill>
    </fill>
    <fill>
      <patternFill patternType="solid">
        <fgColor theme="9" tint="0.39989999999999998"/>
        <bgColor rgb="FFC5E0B4"/>
      </patternFill>
    </fill>
    <fill>
      <patternFill patternType="solid">
        <fgColor rgb="FFC6EFCE"/>
        <bgColor rgb="FFC5E0B4"/>
      </patternFill>
    </fill>
    <fill>
      <patternFill patternType="solid">
        <fgColor rgb="FFF2F2F2"/>
        <bgColor rgb="FFEDEDED"/>
      </patternFill>
    </fill>
    <fill>
      <patternFill patternType="solid">
        <fgColor rgb="FFA5A5A5"/>
        <bgColor rgb="FFB2B2B2"/>
      </patternFill>
    </fill>
    <fill>
      <patternFill patternType="solid">
        <fgColor indexed="47"/>
        <bgColor rgb="FFF8CBAD"/>
      </patternFill>
    </fill>
    <fill>
      <patternFill patternType="solid">
        <fgColor rgb="FFFFC7CE"/>
        <bgColor rgb="FFF8CBAD"/>
      </patternFill>
    </fill>
    <fill>
      <patternFill patternType="solid">
        <fgColor rgb="FFFFEB9C"/>
        <bgColor rgb="FFFFE699"/>
      </patternFill>
    </fill>
    <fill>
      <patternFill patternType="solid">
        <fgColor indexed="26"/>
        <bgColor rgb="FFFFF2CC"/>
      </patternFill>
    </fill>
    <fill>
      <patternFill patternType="solid">
        <fgColor theme="4"/>
        <bgColor rgb="FF8FAADC"/>
      </patternFill>
    </fill>
    <fill>
      <patternFill patternType="solid">
        <fgColor theme="5"/>
        <bgColor rgb="FFFA7D00"/>
      </patternFill>
    </fill>
    <fill>
      <patternFill patternType="solid">
        <fgColor theme="7"/>
        <bgColor rgb="FFFFD966"/>
      </patternFill>
    </fill>
    <fill>
      <patternFill patternType="solid">
        <fgColor theme="8"/>
        <bgColor rgb="FF2E75B6"/>
      </patternFill>
    </fill>
    <fill>
      <patternFill patternType="solid">
        <fgColor theme="9"/>
        <bgColor rgb="FF7F7F7F"/>
      </patternFill>
    </fill>
    <fill>
      <patternFill patternType="solid">
        <fgColor theme="5" tint="-0.5"/>
        <bgColor rgb="FF9C6500"/>
      </patternFill>
    </fill>
    <fill>
      <patternFill patternType="solid">
        <fgColor indexed="65"/>
        <bgColor rgb="FFF2F2F2"/>
      </patternFill>
    </fill>
    <fill>
      <patternFill patternType="solid">
        <fgColor theme="4" tint="-0.25"/>
        <bgColor rgb="FF4472C4"/>
      </patternFill>
    </fill>
    <fill>
      <patternFill patternType="solid">
        <fgColor theme="2"/>
        <bgColor rgb="FFEDEDED"/>
      </patternFill>
    </fill>
  </fills>
  <borders count="4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none"/>
      <right style="none"/>
      <top style="none"/>
      <bottom style="thick">
        <color theme="4"/>
      </bottom>
      <diagonal style="none"/>
    </border>
    <border>
      <left style="none"/>
      <right style="none"/>
      <top style="none"/>
      <bottom style="thick">
        <color theme="4" tint="0.49990000000000001"/>
      </bottom>
      <diagonal style="none"/>
    </border>
    <border>
      <left style="none"/>
      <right style="none"/>
      <top style="none"/>
      <bottom style="medium">
        <color theme="4" tint="0.39989999999999998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medium">
        <color theme="1"/>
      </right>
      <top style="none"/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medium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none"/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none"/>
      <bottom style="thin">
        <color theme="1"/>
      </bottom>
      <diagonal style="none"/>
    </border>
    <border>
      <left style="medium">
        <color theme="1"/>
      </left>
      <right style="none"/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none"/>
      <right style="medium">
        <color theme="1"/>
      </right>
      <top style="none"/>
      <bottom style="medium">
        <color theme="1"/>
      </bottom>
      <diagonal style="none"/>
    </border>
  </borders>
  <cellStyleXfs count="61">
    <xf fontId="0" fillId="0" borderId="0" numFmtId="0" applyNumberFormat="1" applyFont="1" applyFill="1" applyBorder="1" applyProtection="1">
      <protection hidden="0" locked="1"/>
    </xf>
    <xf fontId="0" fillId="0" borderId="0" numFmtId="164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0" fillId="0" borderId="0" numFmtId="9" applyNumberFormat="1" applyFont="1" applyFill="1" applyBorder="0" applyProtection="0"/>
    <xf fontId="0" fillId="2" borderId="0" numFmtId="0" applyNumberFormat="1" applyFont="1" applyFill="1" applyBorder="0" applyProtection="0"/>
    <xf fontId="0" fillId="3" borderId="0" numFmtId="0" applyNumberFormat="1" applyFont="1" applyFill="1" applyBorder="0" applyProtection="0"/>
    <xf fontId="0" fillId="4" borderId="0" numFmtId="0" applyNumberFormat="1" applyFont="1" applyFill="1" applyBorder="0" applyProtection="0"/>
    <xf fontId="0" fillId="5" borderId="0" numFmtId="0" applyNumberFormat="1" applyFont="1" applyFill="1" applyBorder="0" applyProtection="0"/>
    <xf fontId="0" fillId="6" borderId="0" numFmtId="0" applyNumberFormat="1" applyFont="1" applyFill="1" applyBorder="0" applyProtection="0"/>
    <xf fontId="0" fillId="7" borderId="0" numFmtId="0" applyNumberFormat="1" applyFont="1" applyFill="1" applyBorder="0" applyProtection="0"/>
    <xf fontId="0" fillId="8" borderId="0" numFmtId="0" applyNumberFormat="1" applyFont="1" applyFill="1" applyBorder="0" applyProtection="0"/>
    <xf fontId="0" fillId="9" borderId="0" numFmtId="0" applyNumberFormat="1" applyFont="1" applyFill="1" applyBorder="0" applyProtection="0"/>
    <xf fontId="0" fillId="10" borderId="0" numFmtId="0" applyNumberFormat="1" applyFont="1" applyFill="1" applyBorder="0" applyProtection="0"/>
    <xf fontId="0" fillId="11" borderId="0" numFmtId="0" applyNumberFormat="1" applyFont="1" applyFill="1" applyBorder="0" applyProtection="0"/>
    <xf fontId="0" fillId="12" borderId="0" numFmtId="0" applyNumberFormat="1" applyFont="1" applyFill="1" applyBorder="0" applyProtection="0"/>
    <xf fontId="0" fillId="13" borderId="0" numFmtId="0" applyNumberFormat="1" applyFont="1" applyFill="1" applyBorder="0" applyProtection="0"/>
    <xf fontId="2" fillId="14" borderId="0" numFmtId="0" applyNumberFormat="1" applyFont="1" applyFill="1" applyBorder="0" applyProtection="0"/>
    <xf fontId="2" fillId="15" borderId="0" numFmtId="0" applyNumberFormat="1" applyFont="1" applyFill="1" applyBorder="0" applyProtection="0"/>
    <xf fontId="2" fillId="16" borderId="0" numFmtId="0" applyNumberFormat="1" applyFont="1" applyFill="1" applyBorder="0" applyProtection="0"/>
    <xf fontId="2" fillId="17" borderId="0" numFmtId="0" applyNumberFormat="1" applyFont="1" applyFill="1" applyBorder="0" applyProtection="0"/>
    <xf fontId="2" fillId="18" borderId="0" numFmtId="0" applyNumberFormat="1" applyFont="1" applyFill="1" applyBorder="0" applyProtection="0"/>
    <xf fontId="2" fillId="19" borderId="0" numFmtId="0" applyNumberFormat="1" applyFont="1" applyFill="1" applyBorder="0" applyProtection="0"/>
    <xf fontId="3" fillId="20" borderId="0" numFmtId="0" applyNumberFormat="1" applyFont="1" applyFill="1" applyBorder="0" applyProtection="0"/>
    <xf fontId="4" fillId="21" borderId="1" numFmtId="0" applyNumberFormat="1" applyFont="1" applyFill="1" applyBorder="1" applyProtection="0"/>
    <xf fontId="5" fillId="22" borderId="2" numFmtId="0" applyNumberFormat="1" applyFont="1" applyFill="1" applyBorder="1" applyProtection="0"/>
    <xf fontId="6" fillId="0" borderId="3" numFmtId="0" applyNumberFormat="1" applyFont="1" applyFill="1" applyBorder="1" applyProtection="0"/>
    <xf fontId="7" fillId="23" borderId="1" numFmtId="0" applyNumberFormat="1" applyFont="1" applyFill="1" applyBorder="1" applyProtection="0"/>
    <xf fontId="8" fillId="24" borderId="0" numFmtId="0" applyNumberFormat="1" applyFont="1" applyFill="1" applyBorder="0" applyProtection="0"/>
    <xf fontId="9" fillId="25" borderId="0" numFmtId="0" applyNumberFormat="1" applyFont="1" applyFill="1" applyBorder="0" applyProtection="0"/>
    <xf fontId="1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11" fillId="0" borderId="0" numFmtId="0" applyNumberFormat="1" applyFont="1" applyFill="1" applyBorder="1" applyProtection="1">
      <protection hidden="0" locked="1"/>
    </xf>
    <xf fontId="0" fillId="26" borderId="4" numFmtId="0" applyNumberFormat="1" applyFont="1" applyFill="1" applyBorder="1" applyProtection="0"/>
    <xf fontId="0" fillId="0" borderId="0" numFmtId="9" applyNumberFormat="1" applyFont="1" applyFill="1" applyBorder="0" applyProtection="0"/>
    <xf fontId="12" fillId="21" borderId="5" numFmtId="0" applyNumberFormat="1" applyFont="1" applyFill="1" applyBorder="1" applyProtection="0"/>
    <xf fontId="13" fillId="0" borderId="0" numFmtId="0" applyNumberFormat="1" applyFont="1" applyFill="1" applyBorder="0" applyProtection="0"/>
    <xf fontId="14" fillId="0" borderId="0" numFmtId="0" applyNumberFormat="1" applyFont="1" applyFill="1" applyBorder="0" applyProtection="0"/>
    <xf fontId="15" fillId="0" borderId="6" numFmtId="0" applyNumberFormat="1" applyFont="1" applyFill="1" applyBorder="1" applyProtection="0"/>
    <xf fontId="16" fillId="0" borderId="7" numFmtId="0" applyNumberFormat="1" applyFont="1" applyFill="1" applyBorder="1" applyProtection="0"/>
    <xf fontId="17" fillId="0" borderId="8" numFmtId="0" applyNumberFormat="1" applyFont="1" applyFill="1" applyBorder="1" applyProtection="0"/>
    <xf fontId="18" fillId="0" borderId="9" numFmtId="0" applyNumberFormat="1" applyFont="1" applyFill="1" applyBorder="1" applyProtection="0"/>
    <xf fontId="18" fillId="0" borderId="0" numFmtId="0" applyNumberFormat="1" applyFont="1" applyFill="1" applyBorder="0" applyProtection="0"/>
    <xf fontId="19" fillId="0" borderId="0" numFmtId="0" applyNumberFormat="1" applyFont="1" applyFill="1" applyBorder="0" applyProtection="0"/>
    <xf fontId="1" fillId="0" borderId="0" numFmtId="165" applyNumberFormat="1" applyFont="1" applyFill="1" applyBorder="0" applyProtection="0"/>
    <xf fontId="0" fillId="0" borderId="0" numFmtId="164" applyNumberFormat="1" applyFont="1" applyFill="1" applyBorder="0" applyProtection="0"/>
    <xf fontId="0" fillId="0" borderId="0" numFmtId="164" applyNumberFormat="1" applyFont="1" applyFill="1" applyBorder="0" applyProtection="0"/>
    <xf fontId="0" fillId="0" borderId="0" numFmtId="164" applyNumberFormat="1" applyFont="1" applyFill="1" applyBorder="0" applyProtection="0"/>
    <xf fontId="0" fillId="0" borderId="0" numFmtId="164" applyNumberFormat="1" applyFont="1" applyFill="1" applyBorder="0" applyProtection="0"/>
    <xf fontId="0" fillId="0" borderId="0" numFmtId="164" applyNumberFormat="1" applyFont="1" applyFill="1" applyBorder="0" applyProtection="0"/>
    <xf fontId="0" fillId="0" borderId="0" numFmtId="164" applyNumberFormat="1" applyFont="1" applyFill="1" applyBorder="0" applyProtection="0"/>
    <xf fontId="0" fillId="0" borderId="0" numFmtId="164" applyNumberFormat="1" applyFont="1" applyFill="1" applyBorder="0" applyProtection="0"/>
    <xf fontId="0" fillId="0" borderId="0" numFmtId="164" applyNumberFormat="1" applyFont="1" applyFill="1" applyBorder="0" applyProtection="0"/>
    <xf fontId="2" fillId="27" borderId="0" numFmtId="0" applyNumberFormat="1" applyFont="1" applyFill="1" applyBorder="0" applyProtection="0"/>
    <xf fontId="2" fillId="28" borderId="0" numFmtId="0" applyNumberFormat="1" applyFont="1" applyFill="1" applyBorder="0" applyProtection="0"/>
    <xf fontId="2" fillId="22" borderId="0" numFmtId="0" applyNumberFormat="1" applyFont="1" applyFill="1" applyBorder="0" applyProtection="0"/>
    <xf fontId="2" fillId="29" borderId="0" numFmtId="0" applyNumberFormat="1" applyFont="1" applyFill="1" applyBorder="0" applyProtection="0"/>
    <xf fontId="2" fillId="30" borderId="0" numFmtId="0" applyNumberFormat="1" applyFont="1" applyFill="1" applyBorder="0" applyProtection="0"/>
    <xf fontId="2" fillId="31" borderId="0" numFmtId="0" applyNumberFormat="1" applyFont="1" applyFill="1" applyBorder="0" applyProtection="0"/>
    <xf fontId="20" fillId="0" borderId="0" numFmtId="0" applyNumberFormat="1" applyFont="1" applyFill="1" applyBorder="0" applyProtection="0"/>
  </cellStyleXfs>
  <cellXfs count="234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21" fillId="32" borderId="0" numFmtId="0" xfId="0" applyFont="1" applyFill="1" applyAlignment="1" applyProtection="1">
      <alignment horizontal="center" vertical="center" wrapText="1"/>
      <protection hidden="0" locked="1"/>
    </xf>
    <xf fontId="22" fillId="0" borderId="0" numFmtId="0" xfId="0" applyFont="1" applyAlignment="1" applyProtection="1">
      <alignment horizontal="center" vertical="center"/>
      <protection hidden="0" locked="1"/>
    </xf>
    <xf fontId="21" fillId="32" borderId="10" numFmtId="0" xfId="0" applyFont="1" applyFill="1" applyBorder="1" applyAlignment="1" applyProtection="1">
      <alignment horizontal="center" vertical="center" wrapText="1"/>
      <protection hidden="0" locked="1"/>
    </xf>
    <xf fontId="22" fillId="33" borderId="10" numFmtId="0" xfId="0" applyFont="1" applyFill="1" applyBorder="1" applyAlignment="1" applyProtection="1">
      <alignment vertical="center"/>
      <protection hidden="0" locked="1"/>
    </xf>
    <xf fontId="22" fillId="33" borderId="10" numFmtId="0" xfId="0" applyFont="1" applyFill="1" applyBorder="1" applyAlignment="1" applyProtection="1">
      <alignment horizontal="left" vertical="center" wrapText="1"/>
      <protection hidden="0" locked="1"/>
    </xf>
    <xf fontId="22" fillId="33" borderId="10" numFmtId="0" xfId="0" applyFont="1" applyFill="1" applyBorder="1" applyAlignment="1" applyProtection="1">
      <alignment horizontal="left" vertical="center"/>
      <protection hidden="0" locked="1"/>
    </xf>
    <xf fontId="0" fillId="0" borderId="10" numFmtId="0" xfId="0" applyBorder="1" applyAlignment="1" applyProtection="1">
      <alignment horizontal="left"/>
      <protection hidden="0" locked="1"/>
    </xf>
    <xf fontId="22" fillId="33" borderId="10" numFmtId="0" xfId="0" applyFont="1" applyFill="1" applyBorder="1" applyAlignment="1" applyProtection="1">
      <alignment horizontal="left" indent="1" vertical="center" wrapText="1"/>
      <protection hidden="0" locked="1"/>
    </xf>
    <xf fontId="22" fillId="33" borderId="10" numFmtId="0" xfId="0" applyFont="1" applyFill="1" applyBorder="1" applyAlignment="1" applyProtection="1">
      <alignment vertical="center" wrapText="1"/>
      <protection hidden="0" locked="1"/>
    </xf>
    <xf fontId="22" fillId="0" borderId="0" numFmtId="0" xfId="0" applyFont="1" applyAlignment="1" applyProtection="1">
      <alignment vertical="center"/>
      <protection hidden="0" locked="1"/>
    </xf>
    <xf fontId="22" fillId="33" borderId="10" numFmtId="0" xfId="0" applyFont="1" applyFill="1" applyBorder="1" applyAlignment="1" applyProtection="1">
      <alignment horizontal="center" vertical="center"/>
      <protection hidden="0" locked="1"/>
    </xf>
    <xf fontId="22" fillId="33" borderId="10" numFmtId="0" xfId="0" applyFont="1" applyFill="1" applyBorder="1" applyAlignment="1" applyProtection="1">
      <alignment horizontal="center" vertical="center" wrapText="1"/>
      <protection hidden="0" locked="1"/>
    </xf>
    <xf fontId="22" fillId="33" borderId="10" numFmtId="164" xfId="1" applyNumberFormat="1" applyFont="1" applyFill="1" applyBorder="1" applyAlignment="1" applyProtection="1">
      <alignment horizontal="left" indent="1" vertical="center" wrapText="1"/>
      <protection hidden="0" locked="1"/>
    </xf>
    <xf fontId="21" fillId="32" borderId="10" numFmtId="0" xfId="0" applyFont="1" applyFill="1" applyBorder="1" applyAlignment="1" applyProtection="1">
      <alignment horizontal="center" vertical="center"/>
      <protection hidden="0" locked="1"/>
    </xf>
    <xf fontId="23" fillId="33" borderId="10" numFmtId="0" xfId="0" applyFont="1" applyFill="1" applyBorder="1" applyAlignment="1" applyProtection="1">
      <alignment horizontal="justify" vertical="center"/>
      <protection hidden="0" locked="1"/>
    </xf>
    <xf fontId="21" fillId="0" borderId="10" numFmtId="0" xfId="0" applyFont="1" applyBorder="1" applyAlignment="1" applyProtection="1">
      <alignment horizontal="justify" vertical="center" wrapText="1"/>
      <protection hidden="0" locked="1"/>
    </xf>
    <xf fontId="24" fillId="0" borderId="0" numFmtId="0" xfId="0" applyFont="1" applyAlignment="1" applyProtection="1">
      <alignment horizontal="center" vertical="center"/>
      <protection hidden="0" locked="1"/>
    </xf>
    <xf fontId="21" fillId="34" borderId="0" numFmtId="0" xfId="0" applyFont="1" applyFill="1" applyAlignment="1" applyProtection="1">
      <alignment horizontal="center"/>
      <protection hidden="0" locked="1"/>
    </xf>
    <xf fontId="25" fillId="0" borderId="0" numFmtId="0" xfId="0" applyFont="1" applyAlignment="1" applyProtection="1">
      <alignment horizontal="justify" vertical="top" wrapText="1"/>
      <protection hidden="0" locked="1"/>
    </xf>
    <xf fontId="25" fillId="0" borderId="0" numFmtId="0" xfId="0" applyFont="1" applyAlignment="1" applyProtection="1">
      <alignment horizontal="center" vertical="center" wrapText="1"/>
      <protection hidden="0" locked="1"/>
    </xf>
    <xf fontId="26" fillId="0" borderId="0" numFmtId="0" xfId="60" applyFont="1" applyProtection="1">
      <protection hidden="0" locked="1"/>
    </xf>
    <xf fontId="21" fillId="0" borderId="0" numFmtId="0" xfId="0" applyFont="1" applyAlignment="1" applyProtection="1">
      <alignment horizontal="center" vertical="center"/>
      <protection hidden="0" locked="1"/>
    </xf>
    <xf fontId="27" fillId="0" borderId="0" numFmtId="0" xfId="0" applyFont="1" applyAlignment="1" applyProtection="1">
      <alignment horizontal="center" vertical="center" wrapText="1"/>
      <protection hidden="0" locked="1"/>
    </xf>
    <xf fontId="28" fillId="0" borderId="0" numFmtId="0" xfId="0" applyFont="1" applyAlignment="1" applyProtection="1">
      <alignment horizontal="center" vertical="center"/>
      <protection hidden="0" locked="1"/>
    </xf>
    <xf fontId="21" fillId="34" borderId="0" numFmtId="0" xfId="0" applyFont="1" applyFill="1" applyAlignment="1" applyProtection="1">
      <alignment horizontal="center" vertical="center"/>
      <protection hidden="0" locked="1"/>
    </xf>
    <xf fontId="25" fillId="0" borderId="0" numFmtId="0" xfId="0" applyFont="1" applyAlignment="1" applyProtection="1">
      <alignment horizontal="left" vertical="center" wrapText="1"/>
      <protection hidden="0" locked="1"/>
    </xf>
    <xf fontId="28" fillId="14" borderId="11" numFmtId="0" xfId="0" applyFont="1" applyFill="1" applyBorder="1" applyAlignment="1" applyProtection="1">
      <alignment horizontal="center" vertical="center" wrapText="1"/>
      <protection hidden="0" locked="1"/>
    </xf>
    <xf fontId="25" fillId="0" borderId="0" numFmtId="0" xfId="0" applyFont="1" applyAlignment="1" applyProtection="1">
      <alignment horizontal="justify" vertical="center" wrapText="1"/>
      <protection hidden="0" locked="1"/>
    </xf>
    <xf fontId="28" fillId="14" borderId="12" numFmtId="0" xfId="0" applyFont="1" applyFill="1" applyBorder="1" applyAlignment="1" applyProtection="1">
      <alignment horizontal="center" vertical="center"/>
      <protection hidden="0" locked="1"/>
    </xf>
    <xf fontId="24" fillId="35" borderId="13" numFmtId="0" xfId="0" applyFont="1" applyFill="1" applyBorder="1" applyAlignment="1" applyProtection="1">
      <alignment horizontal="center" vertical="center"/>
      <protection hidden="0" locked="1"/>
    </xf>
    <xf fontId="28" fillId="35" borderId="14" numFmtId="166" xfId="0" applyNumberFormat="1" applyFont="1" applyFill="1" applyBorder="1" applyAlignment="1" applyProtection="1">
      <alignment horizontal="center" vertical="center"/>
      <protection hidden="0" locked="1"/>
    </xf>
    <xf fontId="25" fillId="0" borderId="0" numFmtId="0" xfId="0" applyFont="1" applyAlignment="1" applyProtection="1">
      <alignment horizontal="left" vertical="top" wrapText="1"/>
      <protection hidden="0" locked="1"/>
    </xf>
    <xf fontId="28" fillId="14" borderId="15" numFmtId="0" xfId="0" applyFont="1" applyFill="1" applyBorder="1" applyAlignment="1" applyProtection="1">
      <alignment horizontal="center" vertical="center"/>
      <protection hidden="0" locked="1"/>
    </xf>
    <xf fontId="28" fillId="14" borderId="16" numFmtId="0" xfId="0" applyFont="1" applyFill="1" applyBorder="1" applyAlignment="1" applyProtection="1">
      <alignment horizontal="center" vertical="center"/>
      <protection hidden="0" locked="1"/>
    </xf>
    <xf fontId="28" fillId="14" borderId="17" numFmtId="0" xfId="0" applyFont="1" applyFill="1" applyBorder="1" applyAlignment="1" applyProtection="1">
      <alignment horizontal="center" vertical="center"/>
      <protection hidden="0" locked="1"/>
    </xf>
    <xf fontId="24" fillId="0" borderId="18" numFmtId="0" xfId="0" applyFont="1" applyBorder="1" applyAlignment="1" applyProtection="1">
      <alignment horizontal="center" vertical="center"/>
      <protection hidden="0" locked="1"/>
    </xf>
    <xf fontId="24" fillId="0" borderId="19" numFmtId="166" xfId="0" applyNumberFormat="1" applyFont="1" applyBorder="1" applyAlignment="1" applyProtection="1">
      <alignment horizontal="center" vertical="center"/>
      <protection hidden="0" locked="1"/>
    </xf>
    <xf fontId="24" fillId="35" borderId="19" numFmtId="10" xfId="5" applyNumberFormat="1" applyFont="1" applyFill="1" applyBorder="1" applyAlignment="1" applyProtection="1">
      <alignment horizontal="center" vertical="center"/>
      <protection hidden="0" locked="1"/>
    </xf>
    <xf fontId="24" fillId="0" borderId="20" numFmtId="166" xfId="0" applyNumberFormat="1" applyFont="1" applyBorder="1" applyAlignment="1" applyProtection="1">
      <alignment horizontal="center" vertical="center"/>
      <protection hidden="0" locked="1"/>
    </xf>
    <xf fontId="23" fillId="35" borderId="12" numFmtId="0" xfId="0" applyFont="1" applyFill="1" applyBorder="1" applyAlignment="1" applyProtection="1">
      <alignment horizontal="center" vertical="center"/>
      <protection hidden="0" locked="1"/>
    </xf>
    <xf fontId="24" fillId="0" borderId="0" numFmtId="0" xfId="0" applyFont="1" applyAlignment="1" applyProtection="1">
      <alignment horizontal="left" vertical="center"/>
      <protection hidden="0" locked="1"/>
    </xf>
    <xf fontId="24" fillId="35" borderId="19" numFmtId="166" xfId="0" applyNumberFormat="1" applyFont="1" applyFill="1" applyBorder="1" applyAlignment="1" applyProtection="1">
      <alignment horizontal="center" vertical="center"/>
      <protection hidden="0" locked="1"/>
    </xf>
    <xf fontId="24" fillId="35" borderId="19" numFmtId="9" xfId="5" applyNumberFormat="1" applyFont="1" applyFill="1" applyBorder="1" applyAlignment="1" applyProtection="1">
      <alignment horizontal="center" vertical="center"/>
      <protection hidden="0" locked="1"/>
    </xf>
    <xf fontId="28" fillId="0" borderId="20" numFmtId="166" xfId="0" applyNumberFormat="1" applyFont="1" applyBorder="1" applyAlignment="1" applyProtection="1">
      <alignment horizontal="center" vertical="center"/>
      <protection hidden="0" locked="1"/>
    </xf>
    <xf fontId="28" fillId="35" borderId="11" numFmtId="0" xfId="0" applyFont="1" applyFill="1" applyBorder="1" applyAlignment="1" applyProtection="1">
      <alignment horizontal="center" vertical="center" wrapText="1"/>
      <protection hidden="0" locked="1"/>
    </xf>
    <xf fontId="25" fillId="0" borderId="0" numFmtId="0" xfId="0" applyFont="1" applyAlignment="1" applyProtection="1">
      <alignment horizontal="left"/>
      <protection hidden="0" locked="1"/>
    </xf>
    <xf fontId="24" fillId="35" borderId="19" numFmtId="9" xfId="0" applyNumberFormat="1" applyFont="1" applyFill="1" applyBorder="1" applyAlignment="1" applyProtection="1">
      <alignment horizontal="center" vertical="center"/>
      <protection hidden="0" locked="1"/>
    </xf>
    <xf fontId="29" fillId="0" borderId="0" numFmtId="0" xfId="0" applyFont="1" applyAlignment="1" applyProtection="1">
      <alignment horizontal="center" vertical="center" wrapText="1"/>
      <protection hidden="0" locked="1"/>
    </xf>
    <xf fontId="28" fillId="14" borderId="18" numFmtId="0" xfId="0" applyFont="1" applyFill="1" applyBorder="1" applyAlignment="1" applyProtection="1">
      <alignment horizontal="center" vertical="center"/>
      <protection hidden="0" locked="1"/>
    </xf>
    <xf fontId="28" fillId="14" borderId="19" numFmtId="0" xfId="0" applyFont="1" applyFill="1" applyBorder="1" applyAlignment="1" applyProtection="1">
      <alignment horizontal="center" vertical="center"/>
      <protection hidden="0" locked="1"/>
    </xf>
    <xf fontId="28" fillId="14" borderId="19" numFmtId="0" xfId="0" applyFont="1" applyFill="1" applyBorder="1" applyAlignment="1" applyProtection="1">
      <alignment horizontal="center" vertical="center" wrapText="1"/>
      <protection hidden="0" locked="1"/>
    </xf>
    <xf fontId="28" fillId="14" borderId="20" numFmtId="0" xfId="0" applyFont="1" applyFill="1" applyBorder="1" applyAlignment="1" applyProtection="1">
      <alignment horizontal="center" vertical="center"/>
      <protection hidden="0" locked="1"/>
    </xf>
    <xf fontId="24" fillId="0" borderId="19" numFmtId="4" xfId="0" applyNumberFormat="1" applyFont="1" applyBorder="1" applyAlignment="1" applyProtection="1">
      <alignment horizontal="center" vertical="center"/>
      <protection hidden="0" locked="1"/>
    </xf>
    <xf fontId="24" fillId="0" borderId="0" numFmtId="166" xfId="0" applyNumberFormat="1" applyFont="1" applyAlignment="1" applyProtection="1">
      <alignment horizontal="center" vertical="center"/>
      <protection hidden="0" locked="1"/>
    </xf>
    <xf fontId="24" fillId="0" borderId="0" numFmtId="4" xfId="0" applyNumberFormat="1" applyFont="1" applyAlignment="1" applyProtection="1">
      <alignment horizontal="center" vertical="center"/>
      <protection hidden="0" locked="1"/>
    </xf>
    <xf fontId="28" fillId="0" borderId="0" numFmtId="166" xfId="0" applyNumberFormat="1" applyFont="1" applyAlignment="1" applyProtection="1">
      <alignment horizontal="center" vertical="center"/>
      <protection hidden="0" locked="1"/>
    </xf>
    <xf fontId="28" fillId="14" borderId="12" numFmtId="0" xfId="0" applyFont="1" applyFill="1" applyBorder="1" applyAlignment="1" applyProtection="1">
      <alignment horizontal="center" vertical="center" wrapText="1"/>
      <protection hidden="0" locked="1"/>
    </xf>
    <xf fontId="27" fillId="0" borderId="0" numFmtId="0" xfId="0" applyFont="1" applyAlignment="1" applyProtection="1">
      <alignment horizontal="center" vertical="center"/>
      <protection hidden="0" locked="1"/>
    </xf>
    <xf fontId="28" fillId="14" borderId="21" numFmtId="0" xfId="0" applyFont="1" applyFill="1" applyBorder="1" applyAlignment="1" applyProtection="1">
      <alignment horizontal="center" vertical="center"/>
      <protection hidden="0" locked="1"/>
    </xf>
    <xf fontId="28" fillId="14" borderId="22" numFmtId="0" xfId="0" applyFont="1" applyFill="1" applyBorder="1" applyAlignment="1" applyProtection="1">
      <alignment horizontal="center" vertical="center"/>
      <protection hidden="0" locked="1"/>
    </xf>
    <xf fontId="28" fillId="14" borderId="22" numFmtId="0" xfId="0" applyFont="1" applyFill="1" applyBorder="1" applyAlignment="1" applyProtection="1">
      <alignment horizontal="center" vertical="center" wrapText="1"/>
      <protection hidden="0" locked="1"/>
    </xf>
    <xf fontId="28" fillId="14" borderId="23" numFmtId="0" xfId="0" applyFont="1" applyFill="1" applyBorder="1" applyAlignment="1" applyProtection="1">
      <alignment horizontal="center" vertical="center"/>
      <protection hidden="0" locked="1"/>
    </xf>
    <xf fontId="24" fillId="0" borderId="19" numFmtId="10" xfId="0" applyNumberFormat="1" applyFont="1" applyBorder="1" applyAlignment="1" applyProtection="1">
      <alignment horizontal="center" vertical="center"/>
      <protection hidden="0" locked="1"/>
    </xf>
    <xf fontId="28" fillId="14" borderId="16" numFmtId="0" xfId="0" applyFont="1" applyFill="1" applyBorder="1" applyAlignment="1" applyProtection="1">
      <alignment horizontal="center" vertical="center" wrapText="1"/>
      <protection hidden="0" locked="1"/>
    </xf>
    <xf fontId="24" fillId="0" borderId="19" numFmtId="10" xfId="5" applyNumberFormat="1" applyFont="1" applyBorder="1" applyAlignment="1" applyProtection="1">
      <alignment horizontal="center" vertical="center"/>
      <protection hidden="0" locked="1"/>
    </xf>
    <xf fontId="24" fillId="0" borderId="24" numFmtId="0" xfId="0" applyFont="1" applyBorder="1" applyAlignment="1" applyProtection="1">
      <alignment horizontal="center" vertical="center"/>
      <protection hidden="0" locked="1"/>
    </xf>
    <xf fontId="24" fillId="0" borderId="25" numFmtId="10" xfId="5" applyNumberFormat="1" applyFont="1" applyBorder="1" applyAlignment="1" applyProtection="1">
      <alignment horizontal="center" vertical="center"/>
      <protection hidden="0" locked="1"/>
    </xf>
    <xf fontId="24" fillId="0" borderId="26" numFmtId="0" xfId="0" applyFont="1" applyBorder="1" applyAlignment="1" applyProtection="1">
      <alignment horizontal="center" vertical="center"/>
      <protection hidden="0" locked="1"/>
    </xf>
    <xf fontId="24" fillId="0" borderId="27" numFmtId="10" xfId="5" applyNumberFormat="1" applyFont="1" applyBorder="1" applyAlignment="1" applyProtection="1">
      <alignment horizontal="center" vertical="center"/>
      <protection hidden="0" locked="1"/>
    </xf>
    <xf fontId="24" fillId="35" borderId="27" numFmtId="10" xfId="5" applyNumberFormat="1" applyFont="1" applyFill="1" applyBorder="1" applyAlignment="1" applyProtection="1">
      <alignment horizontal="center" vertical="center"/>
      <protection hidden="0" locked="1"/>
    </xf>
    <xf fontId="24" fillId="0" borderId="28" numFmtId="0" xfId="0" applyFont="1" applyBorder="1" applyAlignment="1" applyProtection="1">
      <alignment horizontal="center" vertical="center"/>
      <protection hidden="0" locked="1"/>
    </xf>
    <xf fontId="24" fillId="0" borderId="29" numFmtId="10" xfId="5" applyNumberFormat="1" applyFont="1" applyBorder="1" applyAlignment="1" applyProtection="1">
      <alignment horizontal="center" vertical="center"/>
      <protection hidden="0" locked="1"/>
    </xf>
    <xf fontId="28" fillId="8" borderId="13" numFmtId="0" xfId="0" applyFont="1" applyFill="1" applyBorder="1" applyAlignment="1" applyProtection="1">
      <alignment horizontal="center" vertical="center"/>
      <protection hidden="0" locked="1"/>
    </xf>
    <xf fontId="28" fillId="8" borderId="14" numFmtId="10" xfId="5" applyNumberFormat="1" applyFont="1" applyFill="1" applyBorder="1" applyAlignment="1" applyProtection="1">
      <alignment horizontal="center" vertical="center"/>
      <protection hidden="0" locked="1"/>
    </xf>
    <xf fontId="24" fillId="35" borderId="19" numFmtId="1" xfId="0" applyNumberFormat="1" applyFont="1" applyFill="1" applyBorder="1" applyAlignment="1" applyProtection="1">
      <alignment horizontal="center" vertical="center"/>
      <protection hidden="0" locked="1"/>
    </xf>
    <xf fontId="24" fillId="0" borderId="19" numFmtId="9" xfId="5" applyNumberFormat="1" applyFont="1" applyBorder="1" applyAlignment="1" applyProtection="1">
      <alignment horizontal="center" vertical="center"/>
      <protection hidden="0" locked="1"/>
    </xf>
    <xf fontId="24" fillId="0" borderId="0" numFmtId="0" xfId="0" applyFont="1" applyAlignment="1" applyProtection="1">
      <alignment vertical="center" wrapText="1"/>
      <protection hidden="0" locked="1"/>
    </xf>
    <xf fontId="30" fillId="14" borderId="22" numFmtId="0" xfId="0" applyFont="1" applyFill="1" applyBorder="1" applyAlignment="1" applyProtection="1">
      <alignment horizontal="center" vertical="center"/>
      <protection hidden="0" locked="1"/>
    </xf>
    <xf fontId="23" fillId="14" borderId="23" numFmtId="0" xfId="0" applyFont="1" applyFill="1" applyBorder="1" applyAlignment="1" applyProtection="1">
      <alignment horizontal="center" vertical="center"/>
      <protection hidden="0" locked="1"/>
    </xf>
    <xf fontId="27" fillId="0" borderId="19" numFmtId="166" xfId="0" applyNumberFormat="1" applyFont="1" applyBorder="1" applyAlignment="1" applyProtection="1">
      <alignment horizontal="center" vertical="center"/>
      <protection hidden="0" locked="1"/>
    </xf>
    <xf fontId="28" fillId="0" borderId="0" numFmtId="0" xfId="0" applyFont="1" applyAlignment="1" applyProtection="1">
      <alignment horizontal="center" vertical="center" wrapText="1"/>
      <protection hidden="0" locked="1"/>
    </xf>
    <xf fontId="24" fillId="0" borderId="0" numFmtId="0" xfId="0" applyFont="1" applyAlignment="1" applyProtection="1">
      <alignment vertical="center"/>
      <protection hidden="0" locked="1"/>
    </xf>
    <xf fontId="24" fillId="0" borderId="26" numFmtId="0" xfId="0" applyFont="1" applyBorder="1" applyAlignment="1" applyProtection="1">
      <alignment horizontal="center" vertical="center" wrapText="1"/>
      <protection hidden="0" locked="1"/>
    </xf>
    <xf fontId="24" fillId="0" borderId="30" numFmtId="0" xfId="0" applyFont="1" applyBorder="1" applyAlignment="1" applyProtection="1">
      <alignment horizontal="center" vertical="center" wrapText="1"/>
      <protection hidden="0" locked="1"/>
    </xf>
    <xf fontId="24" fillId="35" borderId="31" numFmtId="10" xfId="5" applyNumberFormat="1" applyFont="1" applyFill="1" applyBorder="1" applyAlignment="1" applyProtection="1">
      <alignment horizontal="center" vertical="center"/>
      <protection hidden="0" locked="1"/>
    </xf>
    <xf fontId="28" fillId="14" borderId="20" numFmtId="10" xfId="0" applyNumberFormat="1" applyFont="1" applyFill="1" applyBorder="1" applyAlignment="1" applyProtection="1">
      <alignment horizontal="center" vertical="center"/>
      <protection hidden="0" locked="1"/>
    </xf>
    <xf fontId="24" fillId="35" borderId="19" numFmtId="0" xfId="0" applyFont="1" applyFill="1" applyBorder="1" applyAlignment="1" applyProtection="1">
      <alignment horizontal="center" vertical="center"/>
      <protection hidden="0" locked="1"/>
    </xf>
    <xf fontId="28" fillId="0" borderId="0" numFmtId="0" xfId="0" applyFont="1" applyAlignment="1" applyProtection="1">
      <alignment vertical="center"/>
      <protection hidden="0" locked="1"/>
    </xf>
    <xf fontId="28" fillId="14" borderId="32" numFmtId="0" xfId="0" applyFont="1" applyFill="1" applyBorder="1" applyAlignment="1" applyProtection="1">
      <alignment horizontal="center" vertical="center" wrapText="1"/>
      <protection hidden="0" locked="1"/>
    </xf>
    <xf fontId="25" fillId="33" borderId="0" numFmtId="0" xfId="0" applyFont="1" applyFill="1" applyAlignment="1" applyProtection="1">
      <alignment horizontal="justify" vertical="center" wrapText="1"/>
      <protection hidden="0" locked="1"/>
    </xf>
    <xf fontId="24" fillId="0" borderId="19" numFmtId="167" xfId="0" applyNumberFormat="1" applyFont="1" applyBorder="1" applyAlignment="1" applyProtection="1">
      <alignment horizontal="center" vertical="center"/>
      <protection hidden="0" locked="1"/>
    </xf>
    <xf fontId="28" fillId="0" borderId="20" numFmtId="167" xfId="0" applyNumberFormat="1" applyFont="1" applyBorder="1" applyAlignment="1" applyProtection="1">
      <alignment horizontal="center" vertical="center"/>
      <protection hidden="0" locked="1"/>
    </xf>
    <xf fontId="24" fillId="0" borderId="24" numFmtId="0" xfId="0" applyFont="1" applyBorder="1" applyAlignment="1" applyProtection="1">
      <alignment horizontal="center" vertical="center" wrapText="1"/>
      <protection hidden="0" locked="1"/>
    </xf>
    <xf fontId="24" fillId="35" borderId="33" numFmtId="168" xfId="0" applyNumberFormat="1" applyFont="1" applyFill="1" applyBorder="1" applyAlignment="1" applyProtection="1">
      <alignment horizontal="center" vertical="center" wrapText="1"/>
      <protection hidden="0" locked="1"/>
    </xf>
    <xf fontId="24" fillId="35" borderId="34" numFmtId="0" xfId="0" applyFont="1" applyFill="1" applyBorder="1" applyAlignment="1" applyProtection="1">
      <alignment horizontal="center" vertical="center" wrapText="1"/>
      <protection hidden="0" locked="1"/>
    </xf>
    <xf fontId="24" fillId="0" borderId="24" numFmtId="10" xfId="5" applyNumberFormat="1" applyFont="1" applyBorder="1" applyAlignment="1" applyProtection="1">
      <alignment horizontal="center" vertical="center" wrapText="1"/>
      <protection hidden="0" locked="1"/>
    </xf>
    <xf fontId="28" fillId="0" borderId="25" numFmtId="169" xfId="1" applyNumberFormat="1" applyFont="1" applyBorder="1" applyAlignment="1" applyProtection="1">
      <alignment horizontal="center" vertical="center" wrapText="1"/>
      <protection hidden="0" locked="1"/>
    </xf>
    <xf fontId="24" fillId="35" borderId="10" numFmtId="168" xfId="0" applyNumberFormat="1" applyFont="1" applyFill="1" applyBorder="1" applyAlignment="1" applyProtection="1">
      <alignment horizontal="center" vertical="center" wrapText="1"/>
      <protection hidden="0" locked="1"/>
    </xf>
    <xf fontId="24" fillId="35" borderId="35" numFmtId="0" xfId="0" applyFont="1" applyFill="1" applyBorder="1" applyAlignment="1" applyProtection="1">
      <alignment horizontal="center" vertical="center" wrapText="1"/>
      <protection hidden="0" locked="1"/>
    </xf>
    <xf fontId="24" fillId="0" borderId="26" numFmtId="10" xfId="5" applyNumberFormat="1" applyFont="1" applyBorder="1" applyAlignment="1" applyProtection="1">
      <alignment horizontal="center" vertical="center" wrapText="1"/>
      <protection hidden="0" locked="1"/>
    </xf>
    <xf fontId="28" fillId="0" borderId="27" numFmtId="169" xfId="1" applyNumberFormat="1" applyFont="1" applyBorder="1" applyAlignment="1" applyProtection="1">
      <alignment horizontal="center" vertical="center" wrapText="1"/>
      <protection hidden="0" locked="1"/>
    </xf>
    <xf fontId="24" fillId="0" borderId="28" numFmtId="0" xfId="0" applyFont="1" applyBorder="1" applyAlignment="1" applyProtection="1">
      <alignment horizontal="center" vertical="center" wrapText="1"/>
      <protection hidden="0" locked="1"/>
    </xf>
    <xf fontId="24" fillId="35" borderId="36" numFmtId="168" xfId="0" applyNumberFormat="1" applyFont="1" applyFill="1" applyBorder="1" applyAlignment="1" applyProtection="1">
      <alignment horizontal="center" vertical="center" wrapText="1"/>
      <protection hidden="0" locked="1"/>
    </xf>
    <xf fontId="24" fillId="35" borderId="37" numFmtId="0" xfId="0" applyFont="1" applyFill="1" applyBorder="1" applyAlignment="1" applyProtection="1">
      <alignment horizontal="center" vertical="center" wrapText="1"/>
      <protection hidden="0" locked="1"/>
    </xf>
    <xf fontId="24" fillId="0" borderId="28" numFmtId="10" xfId="5" applyNumberFormat="1" applyFont="1" applyBorder="1" applyAlignment="1" applyProtection="1">
      <alignment horizontal="center" vertical="center" wrapText="1"/>
      <protection hidden="0" locked="1"/>
    </xf>
    <xf fontId="28" fillId="0" borderId="29" numFmtId="169" xfId="1" applyNumberFormat="1" applyFont="1" applyBorder="1" applyAlignment="1" applyProtection="1">
      <alignment horizontal="center" vertical="center" wrapText="1"/>
      <protection hidden="0" locked="1"/>
    </xf>
    <xf fontId="28" fillId="14" borderId="38" numFmtId="0" xfId="0" applyFont="1" applyFill="1" applyBorder="1" applyAlignment="1" applyProtection="1">
      <alignment horizontal="center" vertical="center" wrapText="1"/>
      <protection hidden="0" locked="1"/>
    </xf>
    <xf fontId="24" fillId="0" borderId="25" numFmtId="168" xfId="0" applyNumberFormat="1" applyFont="1" applyBorder="1" applyAlignment="1" applyProtection="1">
      <alignment horizontal="center" vertical="center" wrapText="1"/>
      <protection hidden="0" locked="1"/>
    </xf>
    <xf fontId="24" fillId="0" borderId="27" numFmtId="168" xfId="0" applyNumberFormat="1" applyFont="1" applyBorder="1" applyAlignment="1" applyProtection="1">
      <alignment horizontal="center" vertical="center" wrapText="1"/>
      <protection hidden="0" locked="1"/>
    </xf>
    <xf fontId="28" fillId="14" borderId="18" numFmtId="0" xfId="0" applyFont="1" applyFill="1" applyBorder="1" applyAlignment="1" applyProtection="1">
      <alignment horizontal="center" vertical="center" wrapText="1"/>
      <protection hidden="0" locked="1"/>
    </xf>
    <xf fontId="28" fillId="14" borderId="20" numFmtId="168" xfId="0" applyNumberFormat="1" applyFont="1" applyFill="1" applyBorder="1" applyAlignment="1" applyProtection="1">
      <alignment horizontal="center" vertical="center" wrapText="1"/>
      <protection hidden="0" locked="1"/>
    </xf>
    <xf fontId="24" fillId="0" borderId="19" numFmtId="1" xfId="0" applyNumberFormat="1" applyFont="1" applyBorder="1" applyAlignment="1" applyProtection="1">
      <alignment horizontal="center" vertical="center"/>
      <protection hidden="0" locked="1"/>
    </xf>
    <xf fontId="24" fillId="0" borderId="19" numFmtId="168" xfId="0" applyNumberFormat="1" applyFont="1" applyBorder="1" applyAlignment="1" applyProtection="1">
      <alignment horizontal="center" vertical="center"/>
      <protection hidden="0" locked="1"/>
    </xf>
    <xf fontId="28" fillId="14" borderId="38" numFmtId="0" xfId="0" applyFont="1" applyFill="1" applyBorder="1" applyAlignment="1" applyProtection="1">
      <alignment horizontal="center" vertical="center"/>
      <protection hidden="0" locked="1"/>
    </xf>
    <xf fontId="23" fillId="14" borderId="12" numFmtId="0" xfId="0" applyFont="1" applyFill="1" applyBorder="1" applyAlignment="1" applyProtection="1">
      <alignment horizontal="center" vertical="center"/>
      <protection hidden="0" locked="1"/>
    </xf>
    <xf fontId="23" fillId="0" borderId="0" numFmtId="0" xfId="0" applyFont="1" applyAlignment="1" applyProtection="1">
      <alignment vertical="center"/>
      <protection hidden="0" locked="1"/>
    </xf>
    <xf fontId="23" fillId="14" borderId="12" numFmtId="165" xfId="45" applyNumberFormat="1" applyFont="1" applyFill="1" applyBorder="1" applyAlignment="1" applyProtection="1">
      <alignment horizontal="center" vertical="center"/>
      <protection hidden="0" locked="1"/>
    </xf>
    <xf fontId="24" fillId="35" borderId="39" numFmtId="0" xfId="0" applyFont="1" applyFill="1" applyBorder="1" applyAlignment="1" applyProtection="1">
      <alignment horizontal="center" vertical="center"/>
      <protection hidden="0" locked="1"/>
    </xf>
    <xf fontId="24" fillId="35" borderId="40" numFmtId="3" xfId="45" applyNumberFormat="1" applyFont="1" applyFill="1" applyBorder="1" applyAlignment="1" applyProtection="1">
      <alignment horizontal="center" vertical="center"/>
      <protection hidden="0" locked="1"/>
    </xf>
    <xf fontId="24" fillId="35" borderId="41" numFmtId="165" xfId="45" applyNumberFormat="1" applyFont="1" applyFill="1" applyBorder="1" applyAlignment="1" applyProtection="1">
      <alignment horizontal="center" vertical="center"/>
      <protection hidden="0" locked="1"/>
    </xf>
    <xf fontId="22" fillId="0" borderId="25" numFmtId="4" xfId="0" applyNumberFormat="1" applyFont="1" applyBorder="1" applyAlignment="1" applyProtection="1">
      <alignment horizontal="center" vertical="center"/>
      <protection hidden="0" locked="1"/>
    </xf>
    <xf fontId="24" fillId="35" borderId="26" numFmtId="0" xfId="0" applyFont="1" applyFill="1" applyBorder="1" applyAlignment="1" applyProtection="1">
      <alignment horizontal="center" vertical="center"/>
      <protection hidden="0" locked="1"/>
    </xf>
    <xf fontId="24" fillId="35" borderId="10" numFmtId="3" xfId="45" applyNumberFormat="1" applyFont="1" applyFill="1" applyBorder="1" applyAlignment="1" applyProtection="1">
      <alignment horizontal="center" vertical="center"/>
      <protection hidden="0" locked="1"/>
    </xf>
    <xf fontId="24" fillId="35" borderId="35" numFmtId="165" xfId="45" applyNumberFormat="1" applyFont="1" applyFill="1" applyBorder="1" applyAlignment="1" applyProtection="1">
      <alignment horizontal="center" vertical="center"/>
      <protection hidden="0" locked="1"/>
    </xf>
    <xf fontId="22" fillId="0" borderId="27" numFmtId="4" xfId="0" applyNumberFormat="1" applyFont="1" applyBorder="1" applyAlignment="1" applyProtection="1">
      <alignment horizontal="center" vertical="center"/>
      <protection hidden="0" locked="1"/>
    </xf>
    <xf fontId="27" fillId="35" borderId="26" numFmtId="0" xfId="0" applyFont="1" applyFill="1" applyBorder="1" applyAlignment="1" applyProtection="1">
      <alignment horizontal="center" vertical="center"/>
      <protection hidden="0" locked="1"/>
    </xf>
    <xf fontId="24" fillId="35" borderId="28" numFmtId="0" xfId="0" applyFont="1" applyFill="1" applyBorder="1" applyAlignment="1" applyProtection="1">
      <alignment horizontal="center" vertical="center"/>
      <protection hidden="0" locked="1"/>
    </xf>
    <xf fontId="24" fillId="35" borderId="36" numFmtId="3" xfId="45" applyNumberFormat="1" applyFont="1" applyFill="1" applyBorder="1" applyAlignment="1" applyProtection="1">
      <alignment horizontal="center" vertical="center"/>
      <protection hidden="0" locked="1"/>
    </xf>
    <xf fontId="24" fillId="35" borderId="37" numFmtId="165" xfId="45" applyNumberFormat="1" applyFont="1" applyFill="1" applyBorder="1" applyAlignment="1" applyProtection="1">
      <alignment horizontal="center" vertical="center"/>
      <protection hidden="0" locked="1"/>
    </xf>
    <xf fontId="22" fillId="0" borderId="29" numFmtId="4" xfId="0" applyNumberFormat="1" applyFont="1" applyBorder="1" applyAlignment="1" applyProtection="1">
      <alignment horizontal="center" vertical="center"/>
      <protection hidden="0" locked="1"/>
    </xf>
    <xf fontId="23" fillId="14" borderId="42" numFmtId="4" xfId="0" applyNumberFormat="1" applyFont="1" applyFill="1" applyBorder="1" applyAlignment="1" applyProtection="1">
      <alignment horizontal="center" vertical="center"/>
      <protection hidden="0" locked="1"/>
    </xf>
    <xf fontId="24" fillId="0" borderId="0" numFmtId="165" xfId="45" applyNumberFormat="1" applyFont="1" applyAlignment="1" applyProtection="1">
      <alignment horizontal="center" vertical="center"/>
      <protection hidden="0" locked="1"/>
    </xf>
    <xf fontId="24" fillId="0" borderId="0" numFmtId="165" xfId="0" applyNumberFormat="1" applyFont="1" applyAlignment="1" applyProtection="1">
      <alignment horizontal="center" vertical="center"/>
      <protection hidden="0" locked="1"/>
    </xf>
    <xf fontId="23" fillId="0" borderId="0" numFmtId="0" xfId="0" applyFont="1" applyAlignment="1" applyProtection="1">
      <alignment horizontal="center" vertical="center"/>
      <protection hidden="0" locked="1"/>
    </xf>
    <xf fontId="23" fillId="14" borderId="15" numFmtId="0" xfId="0" applyFont="1" applyFill="1" applyBorder="1" applyAlignment="1" applyProtection="1">
      <alignment horizontal="center" vertical="center"/>
      <protection hidden="0" locked="1"/>
    </xf>
    <xf fontId="23" fillId="14" borderId="16" numFmtId="0" xfId="0" applyFont="1" applyFill="1" applyBorder="1" applyAlignment="1" applyProtection="1">
      <alignment horizontal="center" vertical="center"/>
      <protection hidden="0" locked="1"/>
    </xf>
    <xf fontId="23" fillId="14" borderId="16" numFmtId="0" xfId="0" applyFont="1" applyFill="1" applyBorder="1" applyAlignment="1" applyProtection="1">
      <alignment horizontal="center" vertical="center" wrapText="1"/>
      <protection hidden="0" locked="1"/>
    </xf>
    <xf fontId="23" fillId="14" borderId="17" numFmtId="0" xfId="0" applyFont="1" applyFill="1" applyBorder="1" applyAlignment="1" applyProtection="1">
      <alignment horizontal="center" vertical="center"/>
      <protection hidden="0" locked="1"/>
    </xf>
    <xf fontId="24" fillId="0" borderId="19" numFmtId="4" xfId="45" applyNumberFormat="1" applyFont="1" applyBorder="1" applyAlignment="1" applyProtection="1">
      <alignment horizontal="center" vertical="center"/>
      <protection hidden="0" locked="1"/>
    </xf>
    <xf fontId="23" fillId="0" borderId="20" numFmtId="4" xfId="45" applyNumberFormat="1" applyFont="1" applyBorder="1" applyAlignment="1" applyProtection="1">
      <alignment horizontal="center" vertical="center"/>
      <protection hidden="0" locked="1"/>
    </xf>
    <xf fontId="23" fillId="14" borderId="17" numFmtId="0" xfId="0" applyFont="1" applyFill="1" applyBorder="1" applyAlignment="1" applyProtection="1">
      <alignment horizontal="center" vertical="center" wrapText="1"/>
      <protection hidden="0" locked="1"/>
    </xf>
    <xf fontId="22" fillId="35" borderId="24" numFmtId="0" xfId="0" applyFont="1" applyFill="1" applyBorder="1" applyAlignment="1" applyProtection="1">
      <alignment horizontal="center" vertical="center"/>
      <protection hidden="0" locked="1"/>
    </xf>
    <xf fontId="22" fillId="35" borderId="33" numFmtId="4" xfId="45" applyNumberFormat="1" applyFont="1" applyFill="1" applyBorder="1" applyAlignment="1" applyProtection="1">
      <alignment horizontal="center" vertical="center"/>
      <protection hidden="0" locked="1"/>
    </xf>
    <xf fontId="22" fillId="35" borderId="33" numFmtId="170" xfId="45" applyNumberFormat="1" applyFont="1" applyFill="1" applyBorder="1" applyAlignment="1" applyProtection="1">
      <alignment horizontal="center" vertical="center"/>
      <protection hidden="0" locked="1"/>
    </xf>
    <xf fontId="22" fillId="35" borderId="33" numFmtId="2" xfId="45" applyNumberFormat="1" applyFont="1" applyFill="1" applyBorder="1" applyAlignment="1" applyProtection="1">
      <alignment horizontal="center" vertical="center"/>
      <protection hidden="0" locked="1"/>
    </xf>
    <xf fontId="22" fillId="0" borderId="25" numFmtId="4" xfId="45" applyNumberFormat="1" applyFont="1" applyBorder="1" applyAlignment="1" applyProtection="1">
      <alignment horizontal="center" vertical="center"/>
      <protection hidden="0" locked="1"/>
    </xf>
    <xf fontId="22" fillId="35" borderId="26" numFmtId="0" xfId="0" applyFont="1" applyFill="1" applyBorder="1" applyAlignment="1" applyProtection="1">
      <alignment horizontal="center" vertical="center"/>
      <protection hidden="0" locked="1"/>
    </xf>
    <xf fontId="22" fillId="35" borderId="10" numFmtId="4" xfId="45" applyNumberFormat="1" applyFont="1" applyFill="1" applyBorder="1" applyAlignment="1" applyProtection="1">
      <alignment horizontal="center" vertical="center"/>
      <protection hidden="0" locked="1"/>
    </xf>
    <xf fontId="22" fillId="35" borderId="10" numFmtId="170" xfId="45" applyNumberFormat="1" applyFont="1" applyFill="1" applyBorder="1" applyAlignment="1" applyProtection="1">
      <alignment horizontal="center" vertical="center"/>
      <protection hidden="0" locked="1"/>
    </xf>
    <xf fontId="22" fillId="35" borderId="10" numFmtId="2" xfId="45" applyNumberFormat="1" applyFont="1" applyFill="1" applyBorder="1" applyAlignment="1" applyProtection="1">
      <alignment horizontal="center" vertical="center"/>
      <protection hidden="0" locked="1"/>
    </xf>
    <xf fontId="22" fillId="0" borderId="27" numFmtId="4" xfId="45" applyNumberFormat="1" applyFont="1" applyBorder="1" applyAlignment="1" applyProtection="1">
      <alignment horizontal="center" vertical="center"/>
      <protection hidden="0" locked="1"/>
    </xf>
    <xf fontId="22" fillId="35" borderId="10" numFmtId="1" xfId="45" applyNumberFormat="1" applyFont="1" applyFill="1" applyBorder="1" applyAlignment="1" applyProtection="1">
      <alignment horizontal="center" vertical="center"/>
      <protection hidden="0" locked="1"/>
    </xf>
    <xf fontId="24" fillId="35" borderId="10" numFmtId="1" xfId="0" applyNumberFormat="1" applyFont="1" applyFill="1" applyBorder="1" applyAlignment="1" applyProtection="1">
      <alignment horizontal="center" vertical="center"/>
      <protection hidden="0" locked="1"/>
    </xf>
    <xf fontId="24" fillId="35" borderId="10" numFmtId="2" xfId="0" applyNumberFormat="1" applyFont="1" applyFill="1" applyBorder="1" applyAlignment="1" applyProtection="1">
      <alignment horizontal="center" vertical="center"/>
      <protection hidden="0" locked="1"/>
    </xf>
    <xf fontId="22" fillId="35" borderId="28" numFmtId="0" xfId="0" applyFont="1" applyFill="1" applyBorder="1" applyAlignment="1" applyProtection="1">
      <alignment horizontal="center" vertical="center"/>
      <protection hidden="0" locked="1"/>
    </xf>
    <xf fontId="22" fillId="35" borderId="36" numFmtId="4" xfId="45" applyNumberFormat="1" applyFont="1" applyFill="1" applyBorder="1" applyAlignment="1" applyProtection="1">
      <alignment horizontal="center" vertical="center"/>
      <protection hidden="0" locked="1"/>
    </xf>
    <xf fontId="22" fillId="35" borderId="36" numFmtId="1" xfId="45" applyNumberFormat="1" applyFont="1" applyFill="1" applyBorder="1" applyAlignment="1" applyProtection="1">
      <alignment horizontal="center" vertical="center"/>
      <protection hidden="0" locked="1"/>
    </xf>
    <xf fontId="22" fillId="35" borderId="36" numFmtId="2" xfId="45" applyNumberFormat="1" applyFont="1" applyFill="1" applyBorder="1" applyAlignment="1" applyProtection="1">
      <alignment horizontal="center" vertical="center"/>
      <protection hidden="0" locked="1"/>
    </xf>
    <xf fontId="22" fillId="0" borderId="29" numFmtId="4" xfId="45" applyNumberFormat="1" applyFont="1" applyBorder="1" applyAlignment="1" applyProtection="1">
      <alignment horizontal="center" vertical="center"/>
      <protection hidden="0" locked="1"/>
    </xf>
    <xf fontId="23" fillId="14" borderId="12" numFmtId="4" xfId="0" applyNumberFormat="1" applyFont="1" applyFill="1" applyBorder="1" applyAlignment="1" applyProtection="1">
      <alignment horizontal="center" vertical="center"/>
      <protection hidden="0" locked="1"/>
    </xf>
    <xf fontId="23" fillId="14" borderId="18" numFmtId="0" xfId="0" applyFont="1" applyFill="1" applyBorder="1" applyAlignment="1" applyProtection="1">
      <alignment horizontal="center" vertical="center"/>
      <protection hidden="0" locked="1"/>
    </xf>
    <xf fontId="23" fillId="14" borderId="19" numFmtId="0" xfId="0" applyFont="1" applyFill="1" applyBorder="1" applyAlignment="1" applyProtection="1">
      <alignment horizontal="center" vertical="center"/>
      <protection hidden="0" locked="1"/>
    </xf>
    <xf fontId="23" fillId="14" borderId="20" numFmtId="165" xfId="0" applyNumberFormat="1" applyFont="1" applyFill="1" applyBorder="1" applyAlignment="1" applyProtection="1">
      <alignment horizontal="center" vertical="center" wrapText="1"/>
      <protection hidden="0" locked="1"/>
    </xf>
    <xf fontId="23" fillId="0" borderId="20" numFmtId="4" xfId="0" applyNumberFormat="1" applyFont="1" applyBorder="1" applyAlignment="1" applyProtection="1">
      <alignment horizontal="center" vertical="center"/>
      <protection hidden="0" locked="1"/>
    </xf>
    <xf fontId="22" fillId="0" borderId="20" numFmtId="4" xfId="0" applyNumberFormat="1" applyFont="1" applyBorder="1" applyAlignment="1" applyProtection="1">
      <alignment horizontal="center" vertical="center"/>
      <protection hidden="0" locked="1"/>
    </xf>
    <xf fontId="23" fillId="14" borderId="12" numFmtId="0" xfId="0" applyFont="1" applyFill="1" applyBorder="1" applyAlignment="1" applyProtection="1">
      <alignment horizontal="center" vertical="center" wrapText="1"/>
      <protection hidden="0" locked="1"/>
    </xf>
    <xf fontId="22" fillId="0" borderId="39" numFmtId="0" xfId="0" applyFont="1" applyBorder="1" applyAlignment="1" applyProtection="1">
      <alignment horizontal="center" vertical="center"/>
      <protection hidden="0" locked="1"/>
    </xf>
    <xf fontId="22" fillId="35" borderId="43" numFmtId="10" xfId="5" applyNumberFormat="1" applyFont="1" applyFill="1" applyBorder="1" applyAlignment="1" applyProtection="1">
      <alignment horizontal="center" vertical="center"/>
      <protection hidden="0" locked="1"/>
    </xf>
    <xf fontId="22" fillId="0" borderId="26" numFmtId="0" xfId="0" applyFont="1" applyBorder="1" applyAlignment="1" applyProtection="1">
      <alignment horizontal="center" vertical="center"/>
      <protection hidden="0" locked="1"/>
    </xf>
    <xf fontId="22" fillId="35" borderId="27" numFmtId="10" xfId="5" applyNumberFormat="1" applyFont="1" applyFill="1" applyBorder="1" applyAlignment="1" applyProtection="1">
      <alignment horizontal="center" vertical="center"/>
      <protection hidden="0" locked="1"/>
    </xf>
    <xf fontId="22" fillId="0" borderId="28" numFmtId="0" xfId="0" applyFont="1" applyBorder="1" applyAlignment="1" applyProtection="1">
      <alignment horizontal="center" vertical="center"/>
      <protection hidden="0" locked="1"/>
    </xf>
    <xf fontId="22" fillId="35" borderId="29" numFmtId="10" xfId="5" applyNumberFormat="1" applyFont="1" applyFill="1" applyBorder="1" applyAlignment="1" applyProtection="1">
      <alignment horizontal="center" vertical="center"/>
      <protection hidden="0" locked="1"/>
    </xf>
    <xf fontId="24" fillId="0" borderId="19" numFmtId="171" xfId="46" applyNumberFormat="1" applyFont="1" applyBorder="1" applyAlignment="1" applyProtection="1">
      <alignment horizontal="center" vertical="center"/>
      <protection hidden="0" locked="1"/>
    </xf>
    <xf fontId="28" fillId="14" borderId="38" numFmtId="0" xfId="0" applyFont="1" applyFill="1" applyBorder="1" applyAlignment="1" applyProtection="1">
      <alignment vertical="center" wrapText="1"/>
      <protection hidden="0" locked="1"/>
    </xf>
    <xf fontId="26" fillId="0" borderId="24" numFmtId="0" xfId="60" applyFont="1" applyBorder="1" applyProtection="1">
      <protection hidden="0" locked="1"/>
    </xf>
    <xf fontId="24" fillId="0" borderId="25" numFmtId="166" xfId="0" applyNumberFormat="1" applyFont="1" applyBorder="1" applyAlignment="1" applyProtection="1">
      <alignment horizontal="center" vertical="center"/>
      <protection hidden="0" locked="1"/>
    </xf>
    <xf fontId="26" fillId="0" borderId="26" numFmtId="0" xfId="60" applyFont="1" applyBorder="1" applyProtection="1">
      <protection hidden="0" locked="1"/>
    </xf>
    <xf fontId="24" fillId="0" borderId="27" numFmtId="166" xfId="0" applyNumberFormat="1" applyFont="1" applyBorder="1" applyAlignment="1" applyProtection="1">
      <alignment horizontal="center" vertical="center"/>
      <protection hidden="0" locked="1"/>
    </xf>
    <xf fontId="26" fillId="0" borderId="26" numFmtId="0" xfId="60" applyFont="1" applyBorder="1" applyAlignment="1" applyProtection="1">
      <alignment wrapText="1"/>
      <protection hidden="0" locked="1"/>
    </xf>
    <xf fontId="26" fillId="0" borderId="28" numFmtId="0" xfId="60" applyFont="1" applyBorder="1" applyProtection="1">
      <protection hidden="0" locked="1"/>
    </xf>
    <xf fontId="24" fillId="0" borderId="29" numFmtId="166" xfId="0" applyNumberFormat="1" applyFont="1" applyBorder="1" applyAlignment="1" applyProtection="1">
      <alignment horizontal="center" vertical="center"/>
      <protection hidden="0" locked="1"/>
    </xf>
    <xf fontId="28" fillId="14" borderId="44" numFmtId="0" xfId="0" applyFont="1" applyFill="1" applyBorder="1" applyAlignment="1" applyProtection="1">
      <alignment horizontal="center" vertical="center" wrapText="1"/>
      <protection hidden="0" locked="1"/>
    </xf>
    <xf fontId="28" fillId="14" borderId="12" numFmtId="166" xfId="0" applyNumberFormat="1" applyFont="1" applyFill="1" applyBorder="1" applyAlignment="1" applyProtection="1">
      <alignment horizontal="center" vertical="center"/>
      <protection hidden="0" locked="1"/>
    </xf>
    <xf fontId="31" fillId="0" borderId="0" numFmtId="0" xfId="0" applyFont="1" applyProtection="1">
      <protection hidden="0" locked="1"/>
    </xf>
    <xf fontId="32" fillId="34" borderId="0" numFmtId="0" xfId="0" applyFont="1" applyFill="1" applyAlignment="1" applyProtection="1">
      <alignment horizontal="center"/>
      <protection hidden="0" locked="1"/>
    </xf>
    <xf fontId="33" fillId="0" borderId="0" numFmtId="0" xfId="0" applyFont="1" applyAlignment="1" applyProtection="1">
      <alignment horizontal="left"/>
      <protection hidden="0" locked="1"/>
    </xf>
    <xf fontId="34" fillId="0" borderId="0" numFmtId="0" xfId="0" applyFont="1" applyAlignment="1" applyProtection="1">
      <alignment horizontal="left"/>
      <protection hidden="0" locked="1"/>
    </xf>
    <xf fontId="31" fillId="0" borderId="0" numFmtId="0" xfId="0" applyFont="1" applyAlignment="1" applyProtection="1">
      <alignment horizontal="right"/>
      <protection hidden="0" locked="1"/>
    </xf>
    <xf fontId="31" fillId="35" borderId="0" numFmtId="0" xfId="0" applyFont="1" applyFill="1" applyAlignment="1" applyProtection="1">
      <alignment horizontal="left"/>
      <protection hidden="0" locked="1"/>
    </xf>
    <xf fontId="31" fillId="0" borderId="0" numFmtId="0" xfId="0" applyFont="1" applyAlignment="1" applyProtection="1">
      <alignment horizontal="left"/>
      <protection hidden="0" locked="1"/>
    </xf>
    <xf fontId="35" fillId="14" borderId="0" numFmtId="0" xfId="0" applyFont="1" applyFill="1" applyAlignment="1" applyProtection="1">
      <alignment horizontal="center" vertical="center"/>
      <protection hidden="0" locked="1"/>
    </xf>
    <xf fontId="31" fillId="0" borderId="12" numFmtId="0" xfId="0" applyFont="1" applyBorder="1" applyAlignment="1" applyProtection="1">
      <alignment horizontal="center" vertical="center" wrapText="1"/>
      <protection hidden="0" locked="1"/>
    </xf>
    <xf fontId="31" fillId="0" borderId="45" numFmtId="0" xfId="0" applyFont="1" applyBorder="1" applyAlignment="1" applyProtection="1">
      <alignment vertical="center" wrapText="1"/>
      <protection hidden="0" locked="1"/>
    </xf>
    <xf fontId="31" fillId="35" borderId="45" numFmtId="172" xfId="1" applyNumberFormat="1" applyFont="1" applyFill="1" applyBorder="1" applyAlignment="1" applyProtection="1">
      <alignment horizontal="center" vertical="center" wrapText="1"/>
      <protection hidden="0" locked="1"/>
    </xf>
    <xf fontId="31" fillId="0" borderId="42" numFmtId="0" xfId="0" applyFont="1" applyBorder="1" applyAlignment="1" applyProtection="1">
      <alignment horizontal="center" vertical="center" wrapText="1"/>
      <protection hidden="0" locked="1"/>
    </xf>
    <xf fontId="31" fillId="0" borderId="46" numFmtId="0" xfId="0" applyFont="1" applyBorder="1" applyAlignment="1" applyProtection="1">
      <alignment vertical="center" wrapText="1"/>
      <protection hidden="0" locked="1"/>
    </xf>
    <xf fontId="31" fillId="35" borderId="46" numFmtId="164" xfId="1" applyNumberFormat="1" applyFont="1" applyFill="1" applyBorder="1" applyAlignment="1" applyProtection="1">
      <alignment horizontal="center" vertical="center" wrapText="1"/>
      <protection hidden="0" locked="1"/>
    </xf>
    <xf fontId="31" fillId="0" borderId="0" numFmtId="0" xfId="0" applyFont="1" applyAlignment="1" applyProtection="1">
      <alignment horizontal="center" vertical="center" wrapText="1"/>
      <protection hidden="0" locked="1"/>
    </xf>
    <xf fontId="31" fillId="0" borderId="0" numFmtId="0" xfId="0" applyFont="1" applyAlignment="1" applyProtection="1">
      <alignment vertical="center" wrapText="1"/>
      <protection hidden="0" locked="1"/>
    </xf>
    <xf fontId="31" fillId="0" borderId="0" numFmtId="164" xfId="1" applyNumberFormat="1" applyFont="1" applyAlignment="1" applyProtection="1">
      <alignment horizontal="center" vertical="center" wrapText="1"/>
      <protection hidden="0" locked="1"/>
    </xf>
    <xf fontId="35" fillId="0" borderId="45" numFmtId="0" xfId="0" applyFont="1" applyBorder="1" applyAlignment="1" applyProtection="1">
      <alignment horizontal="center" vertical="center" wrapText="1"/>
      <protection hidden="0" locked="1"/>
    </xf>
    <xf fontId="35" fillId="0" borderId="45" numFmtId="164" xfId="1" applyNumberFormat="1" applyFont="1" applyBorder="1" applyAlignment="1" applyProtection="1">
      <alignment horizontal="center" vertical="center" wrapText="1"/>
      <protection hidden="0" locked="1"/>
    </xf>
    <xf fontId="31" fillId="35" borderId="12" numFmtId="0" xfId="0" applyFont="1" applyFill="1" applyBorder="1" applyAlignment="1" applyProtection="1">
      <alignment horizontal="justify" vertical="center" wrapText="1"/>
      <protection hidden="0" locked="1"/>
    </xf>
    <xf fontId="35" fillId="0" borderId="12" numFmtId="0" xfId="0" applyFont="1" applyBorder="1" applyAlignment="1" applyProtection="1">
      <alignment horizontal="center" vertical="center" wrapText="1"/>
      <protection hidden="0" locked="1"/>
    </xf>
    <xf fontId="35" fillId="0" borderId="12" numFmtId="0" xfId="0" applyFont="1" applyBorder="1" applyAlignment="1" applyProtection="1">
      <alignment vertical="center" wrapText="1"/>
      <protection hidden="0" locked="1"/>
    </xf>
    <xf fontId="31" fillId="0" borderId="12" numFmtId="0" xfId="0" applyFont="1" applyBorder="1" applyAlignment="1" applyProtection="1">
      <alignment vertical="center" wrapText="1"/>
      <protection hidden="0" locked="1"/>
    </xf>
    <xf fontId="31" fillId="0" borderId="12" numFmtId="164" xfId="1" applyNumberFormat="1" applyFont="1" applyBorder="1" applyAlignment="1" applyProtection="1">
      <alignment horizontal="center" vertical="center" wrapText="1"/>
      <protection hidden="0" locked="1"/>
    </xf>
    <xf fontId="35" fillId="0" borderId="12" numFmtId="164" xfId="1" applyNumberFormat="1" applyFont="1" applyBorder="1" applyAlignment="1" applyProtection="1">
      <alignment horizontal="center" vertical="center" wrapText="1"/>
      <protection hidden="0" locked="1"/>
    </xf>
    <xf fontId="35" fillId="0" borderId="0" numFmtId="0" xfId="0" applyFont="1" applyAlignment="1" applyProtection="1">
      <alignment vertical="center"/>
      <protection hidden="0" locked="1"/>
    </xf>
    <xf fontId="35" fillId="2" borderId="0" numFmtId="0" xfId="0" applyFont="1" applyFill="1" applyAlignment="1" applyProtection="1">
      <alignment horizontal="center" vertical="center"/>
      <protection hidden="0" locked="1"/>
    </xf>
    <xf fontId="35" fillId="0" borderId="0" numFmtId="0" xfId="0" applyFont="1" applyAlignment="1" applyProtection="1">
      <alignment horizontal="center" vertical="center"/>
      <protection hidden="0" locked="1"/>
    </xf>
    <xf fontId="35" fillId="0" borderId="38" numFmtId="0" xfId="0" applyFont="1" applyBorder="1" applyAlignment="1" applyProtection="1">
      <alignment horizontal="center" vertical="center" wrapText="1"/>
      <protection hidden="0" locked="1"/>
    </xf>
    <xf fontId="35" fillId="2" borderId="0" numFmtId="0" xfId="0" applyFont="1" applyFill="1" applyAlignment="1" applyProtection="1">
      <alignment horizontal="center" vertical="center" wrapText="1"/>
      <protection hidden="0" locked="1"/>
    </xf>
    <xf fontId="35" fillId="0" borderId="0" numFmtId="0" xfId="0" applyFont="1" applyAlignment="1" applyProtection="1">
      <alignment horizontal="center" vertical="center" wrapText="1"/>
      <protection hidden="0" locked="1"/>
    </xf>
    <xf fontId="31" fillId="0" borderId="12" numFmtId="10" xfId="0" applyNumberFormat="1" applyFont="1" applyBorder="1" applyAlignment="1" applyProtection="1">
      <alignment horizontal="center" vertical="center" wrapText="1"/>
      <protection hidden="0" locked="1"/>
    </xf>
    <xf fontId="31" fillId="0" borderId="46" numFmtId="164" xfId="0" applyNumberFormat="1" applyFont="1" applyBorder="1" applyAlignment="1" applyProtection="1">
      <alignment horizontal="center" vertical="center" wrapText="1"/>
      <protection hidden="0" locked="1"/>
    </xf>
    <xf fontId="35" fillId="0" borderId="46" numFmtId="164" xfId="0" applyNumberFormat="1" applyFont="1" applyBorder="1" applyAlignment="1" applyProtection="1">
      <alignment horizontal="center" vertical="center" wrapText="1"/>
      <protection hidden="0" locked="1"/>
    </xf>
    <xf fontId="31" fillId="0" borderId="0" numFmtId="0" xfId="0" applyFont="1" applyAlignment="1" applyProtection="1">
      <alignment vertical="center"/>
      <protection hidden="0" locked="1"/>
    </xf>
    <xf fontId="31" fillId="0" borderId="46" numFmtId="0" xfId="0" applyFont="1" applyBorder="1" applyAlignment="1" applyProtection="1">
      <alignment horizontal="justify" vertical="center" wrapText="1"/>
      <protection hidden="0" locked="1"/>
    </xf>
    <xf fontId="31" fillId="0" borderId="46" numFmtId="164" xfId="1" applyNumberFormat="1" applyFont="1" applyBorder="1" applyAlignment="1" applyProtection="1">
      <alignment horizontal="center" vertical="center" wrapText="1"/>
      <protection hidden="0" locked="1"/>
    </xf>
    <xf fontId="35" fillId="0" borderId="46" numFmtId="164" xfId="1" applyNumberFormat="1" applyFont="1" applyBorder="1" applyAlignment="1" applyProtection="1">
      <alignment horizontal="center" vertical="center" wrapText="1"/>
      <protection hidden="0" locked="1"/>
    </xf>
    <xf fontId="31" fillId="0" borderId="0" numFmtId="0" xfId="0" applyFont="1" applyAlignment="1" applyProtection="1">
      <alignment horizontal="center"/>
      <protection hidden="0" locked="1"/>
    </xf>
    <xf fontId="31" fillId="0" borderId="12" numFmtId="164" xfId="0" applyNumberFormat="1" applyFont="1" applyBorder="1" applyAlignment="1" applyProtection="1">
      <alignment horizontal="center" vertical="center" wrapText="1"/>
      <protection hidden="0" locked="1"/>
    </xf>
    <xf fontId="35" fillId="0" borderId="12" numFmtId="164" xfId="0" applyNumberFormat="1" applyFont="1" applyBorder="1" applyAlignment="1" applyProtection="1">
      <alignment horizontal="center" vertical="center" wrapText="1"/>
      <protection hidden="0" locked="1"/>
    </xf>
    <xf fontId="35" fillId="0" borderId="12" numFmtId="10" xfId="0" applyNumberFormat="1" applyFont="1" applyBorder="1" applyAlignment="1" applyProtection="1">
      <alignment horizontal="center" vertical="center" wrapText="1"/>
      <protection hidden="0" locked="1"/>
    </xf>
    <xf fontId="31" fillId="0" borderId="12" numFmtId="0" xfId="0" applyFont="1" applyBorder="1" applyProtection="1">
      <protection hidden="0" locked="1"/>
    </xf>
    <xf fontId="35" fillId="0" borderId="42" numFmtId="0" xfId="0" applyFont="1" applyBorder="1" applyAlignment="1" applyProtection="1">
      <alignment horizontal="center" vertical="center" wrapText="1"/>
      <protection hidden="0" locked="1"/>
    </xf>
    <xf fontId="31" fillId="0" borderId="46" numFmtId="164" xfId="1" applyNumberFormat="1" applyFont="1" applyBorder="1" applyAlignment="1" applyProtection="1">
      <alignment vertical="center" wrapText="1"/>
      <protection hidden="0" locked="1"/>
    </xf>
    <xf fontId="35" fillId="0" borderId="46" numFmtId="164" xfId="1" applyNumberFormat="1" applyFont="1" applyBorder="1" applyAlignment="1" applyProtection="1">
      <alignment vertical="center" wrapText="1"/>
      <protection hidden="0" locked="1"/>
    </xf>
    <xf fontId="31" fillId="0" borderId="12" numFmtId="164" xfId="1" applyNumberFormat="1" applyFont="1" applyBorder="1" applyAlignment="1" applyProtection="1">
      <alignment vertical="center" wrapText="1"/>
      <protection hidden="0" locked="1"/>
    </xf>
    <xf fontId="31" fillId="35" borderId="12" numFmtId="173" xfId="1" applyNumberFormat="1" applyFont="1" applyFill="1" applyBorder="1" applyAlignment="1" applyProtection="1">
      <alignment horizontal="center" vertical="center" wrapText="1"/>
      <protection hidden="0" locked="1"/>
    </xf>
    <xf fontId="35" fillId="0" borderId="12" numFmtId="164" xfId="1" applyNumberFormat="1" applyFont="1" applyBorder="1" applyAlignment="1" applyProtection="1">
      <alignment vertical="center" wrapText="1"/>
      <protection hidden="0" locked="1"/>
    </xf>
  </cellXfs>
  <cellStyles count="61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20% - Ênfase1 2" xfId="6"/>
    <cellStyle name="20% - Ênfase2 2" xfId="7"/>
    <cellStyle name="20% - Ênfase3 2" xfId="8"/>
    <cellStyle name="20% - Ênfase4 2" xfId="9"/>
    <cellStyle name="20% - Ênfase5 2" xfId="10"/>
    <cellStyle name="20% - Ênfase6 2" xfId="11"/>
    <cellStyle name="40% - Ênfase1 2" xfId="12"/>
    <cellStyle name="40% - Ênfase2 2" xfId="13"/>
    <cellStyle name="40% - Ênfase3 2" xfId="14"/>
    <cellStyle name="40% - Ênfase4 2" xfId="15"/>
    <cellStyle name="40% - Ênfase5 2" xfId="16"/>
    <cellStyle name="40% - Ênfase6 2" xfId="17"/>
    <cellStyle name="60% - Ênfase1 2" xfId="18"/>
    <cellStyle name="60% - Ênfase2 2" xfId="19"/>
    <cellStyle name="60% - Ênfase3 2" xfId="20"/>
    <cellStyle name="60% - Ênfase4 2" xfId="21"/>
    <cellStyle name="60% - Ênfase5 2" xfId="22"/>
    <cellStyle name="60% - Ênfase6 2" xfId="23"/>
    <cellStyle name="Bom 2" xfId="24"/>
    <cellStyle name="Cálculo 2" xfId="25"/>
    <cellStyle name="Célula de Verificação 2" xfId="26"/>
    <cellStyle name="Célula Vinculada 2" xfId="27"/>
    <cellStyle name="Entrada 2" xfId="28"/>
    <cellStyle name="Incorreto 2" xfId="29"/>
    <cellStyle name="Neutra 2" xfId="30"/>
    <cellStyle name="Normal 2" xfId="31"/>
    <cellStyle name="Normal 3" xfId="32"/>
    <cellStyle name="Normal 4" xfId="33"/>
    <cellStyle name="Nota 2" xfId="34"/>
    <cellStyle name="Porcentagem 2" xfId="35"/>
    <cellStyle name="Saída 2" xfId="36"/>
    <cellStyle name="Texto de Aviso 2" xfId="37"/>
    <cellStyle name="Texto Explicativo 2" xfId="38"/>
    <cellStyle name="Total 2" xfId="39"/>
    <cellStyle name="Título 1 2" xfId="40"/>
    <cellStyle name="Título 2 2" xfId="41"/>
    <cellStyle name="Título 3 2" xfId="42"/>
    <cellStyle name="Título 4 2" xfId="43"/>
    <cellStyle name="Título 5" xfId="44"/>
    <cellStyle name="Vírgula 2" xfId="45"/>
    <cellStyle name="Vírgula 3" xfId="46"/>
    <cellStyle name="Vírgula 3 2" xfId="47"/>
    <cellStyle name="Vírgula 4" xfId="48"/>
    <cellStyle name="Vírgula 4 2" xfId="49"/>
    <cellStyle name="Vírgula 5" xfId="50"/>
    <cellStyle name="Vírgula 5 2" xfId="51"/>
    <cellStyle name="Vírgula 6" xfId="52"/>
    <cellStyle name="Vírgula 7" xfId="53"/>
    <cellStyle name="Ênfase1 2" xfId="54"/>
    <cellStyle name="Ênfase2 2" xfId="55"/>
    <cellStyle name="Ênfase3 2" xfId="56"/>
    <cellStyle name="Ênfase4 2" xfId="57"/>
    <cellStyle name="Ênfase5 2" xfId="58"/>
    <cellStyle name="Ênfase6 2" xfId="59"/>
    <cellStyle name="*unknown*" xfId="60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microsoft.com/office/2017/10/relationships/person" Target="persons/person.xml"/><Relationship  Id="rId2" Type="http://schemas.openxmlformats.org/officeDocument/2006/relationships/worksheet" Target="worksheets/sheet1.xml"/><Relationship  Id="rId3" Type="http://schemas.openxmlformats.org/officeDocument/2006/relationships/worksheet" Target="worksheets/sheet2.xml"/><Relationship  Id="rId4" Type="http://schemas.openxmlformats.org/officeDocument/2006/relationships/worksheet" Target="worksheets/sheet3.xml"/><Relationship  Id="rId5" Type="http://schemas.openxmlformats.org/officeDocument/2006/relationships/worksheet" Target="worksheets/sheet4.xml"/><Relationship  Id="rId6" Type="http://schemas.openxmlformats.org/officeDocument/2006/relationships/theme" Target="theme/theme1.xml"/><Relationship  Id="rId7" Type="http://schemas.openxmlformats.org/officeDocument/2006/relationships/sharedStrings" Target="sharedStrings.xml"/><Relationship  Id="rId8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#In&#237;cio.A1" TargetMode="Externa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hyperlink" Target="#In&#237;cio.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7</xdr:col>
      <xdr:colOff>0</xdr:colOff>
      <xdr:row>1</xdr:row>
      <xdr:rowOff>0</xdr:rowOff>
    </xdr:from>
    <xdr:to>
      <xdr:col>8</xdr:col>
      <xdr:colOff>112680</xdr:colOff>
      <xdr:row>3</xdr:row>
      <xdr:rowOff>160200</xdr:rowOff>
    </xdr:to>
    <xdr:sp>
      <xdr:nvSpPr>
        <xdr:cNvPr id="0" name="Seta para a esquerda 1">
          <a:hlinkClick r:id="rId1"/>
        </xdr:cNvPr>
        <xdr:cNvSpPr/>
      </xdr:nvSpPr>
      <xdr:spPr bwMode="auto">
        <a:xfrm>
          <a:off x="7770960" y="190440"/>
          <a:ext cx="724320" cy="541440"/>
        </a:xfrm>
        <a:prstGeom prst="leftArrow">
          <a:avLst>
            <a:gd name="adj1" fmla="val 50000"/>
            <a:gd name="adj2" fmla="val 50000"/>
          </a:avLst>
        </a:prstGeom>
        <a:solidFill>
          <a:srgbClr val="5B9BD5"/>
        </a:solidFill>
        <a:ln w="12700">
          <a:solidFill>
            <a:srgbClr val="43729D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8</xdr:col>
      <xdr:colOff>0</xdr:colOff>
      <xdr:row>1</xdr:row>
      <xdr:rowOff>15119</xdr:rowOff>
    </xdr:from>
    <xdr:to>
      <xdr:col>8</xdr:col>
      <xdr:colOff>722160</xdr:colOff>
      <xdr:row>2</xdr:row>
      <xdr:rowOff>275040</xdr:rowOff>
    </xdr:to>
    <xdr:sp>
      <xdr:nvSpPr>
        <xdr:cNvPr id="1" name="Seta para a esquerda 1">
          <a:hlinkClick r:id="rId1"/>
        </xdr:cNvPr>
        <xdr:cNvSpPr/>
      </xdr:nvSpPr>
      <xdr:spPr bwMode="auto">
        <a:xfrm>
          <a:off x="9535320" y="295200"/>
          <a:ext cx="722160" cy="540000"/>
        </a:xfrm>
        <a:prstGeom prst="leftArrow">
          <a:avLst>
            <a:gd name="adj1" fmla="val 50000"/>
            <a:gd name="adj2" fmla="val 50000"/>
          </a:avLst>
        </a:prstGeom>
        <a:solidFill>
          <a:srgbClr val="5B9BD5"/>
        </a:solidFill>
        <a:ln w="12700">
          <a:solidFill>
            <a:srgbClr val="43729D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cheyla Cristina de Souza Belmiro do Amaral" id="{320B200F-AF86-E799-C561-7C16BCBD2689}"/>
  <person displayName="user" id="{45B5D28B-B4EC-28FF-7CE3-E794DF9279BA}"/>
  <person displayName="Chaline Tosatti" id="{84280CD8-EAF9-D080-ACAF-68C487BDAE32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ema do Office">
  <a:themeElements>
    <a:clrScheme name="Escritór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1" personId="{320B200F-AF86-E799-C561-7C16BCBD2689}" id="{0034000B-0044-49BA-84AE-00F800910065}" done="0">
    <text xml:space="preserve">Seges: Corresponde ao somatório dos encargos para financiamento da seguridade social.
O percentual será alterado quando do preenchimento da aliquota do SAT/GIL-RAT
</text>
  </threadedComment>
  <threadedComment ref="C105" personId="{320B200F-AF86-E799-C561-7C16BCBD2689}" id="{009F00FB-0034-480D-ACDC-0034001D002B}" done="0">
    <text xml:space="preserve">Seges: Alíquota mensal de depósito à título de FGTS, conforme Lei n° 8.036, de 1990.
</text>
  </threadedComment>
  <threadedComment ref="A107" personId="{320B200F-AF86-E799-C561-7C16BCBD2689}" id="{00800020-004A-4F7A-AA83-0039008700B9}" done="0">
    <text xml:space="preserve">Seges: Totalização dos Encargos. Automatizada, desde que não haja alteração nas fórmulas e estrutura da planilha.
</text>
  </threadedComment>
  <threadedComment ref="B118" personId="{320B200F-AF86-E799-C561-7C16BCBD2689}" id="{001C0037-00C5-4217-99C4-007B007E00AA}" done="0">
    <text xml:space="preserve">Seges: Valor da tarifa de transporte público praticada no município de prestação do serviço.
</text>
  </threadedComment>
  <threadedComment ref="D119" personId="{320B200F-AF86-E799-C561-7C16BCBD2689}" id="{00DE00F4-00EB-434D-ABAC-0023007500AC}" done="0">
    <text xml:space="preserve">Seges: apenas sugerido, depende de disposições constantes na CCT.
</text>
  </threadedComment>
  <threadedComment ref="C122" personId="{320B200F-AF86-E799-C561-7C16BCBD2689}" id="{00D2007C-0084-4058-B8A2-008C00220002}" done="0">
    <text xml:space="preserve">Seges:
O órgão contratante deverá apreciar o comportamento das empresas prestadoras de serviço e ajustar, conforme necessidade.
Proporcionalidade: Conforme art. 10 do Decreto nº 95.247, de novembro de 1987, a parcela a ser suportada pelo beneficiário será descontada proporcionalmente à quantidade de Vale-Transporte concedida para o período a que se refere o salário, uma vez que o vigilante 12x36 recebe referente a 15 dias a proporcionalidade é de 50%.
</text>
  </threadedComment>
  <threadedComment ref="B132" personId="{320B200F-AF86-E799-C561-7C16BCBD2689}" id="{002A00E9-005C-48CA-A2F6-00C700FF0004}" done="0">
    <text xml:space="preserve">Seges: Conforme estabelecido em Convenção Coletiva de Trabalho
</text>
  </threadedComment>
  <threadedComment ref="C133" personId="{320B200F-AF86-E799-C561-7C16BCBD2689}" id="{00BD00C9-00C4-4708-895E-001700CC009D}" done="0">
    <text xml:space="preserve">Seges: apenas sugerido, depende de disposições constantes na CCT.
</text>
  </threadedComment>
  <threadedComment ref="C136" personId="{320B200F-AF86-E799-C561-7C16BCBD2689}" id="{0083009E-0012-48CB-8970-0076000B00CC}" done="0">
    <text xml:space="preserve">Seges: Observar desconto informado em Convenção Coletiva.
</text>
  </threadedComment>
  <threadedComment ref="B137" personId="{320B200F-AF86-E799-C561-7C16BCBD2689}" id="{001A0060-001C-47A0-9227-000E00830024}" done="0">
    <text xml:space="preserve">Seges: Observar Convenção Coletiva sobre base de cálculo, habitualmente o desconto é sobre o valor do benefício concedido.
</text>
  </threadedComment>
  <threadedComment ref="D148" personId="{45B5D28B-B4EC-28FF-7CE3-E794DF9279BA}" id="{004500F7-00C1-4168-8664-00C100BE004D}" done="0">
    <text xml:space="preserve">A fórmula subtrai a coluna C da B. Se a intenção for soma ou multiplicação, deve haver alteração na fórmula.
</text>
  </threadedComment>
  <threadedComment ref="D155" personId="{45B5D28B-B4EC-28FF-7CE3-E794DF9279BA}" id="{006700C1-0061-40D9-AF6C-00A2008B0080}" done="0">
    <text xml:space="preserve">A fórmula multiplica a coluna B pela C. Se a intenção for soma ou subtração, deve haver alteração na fórmula.
</text>
  </threadedComment>
  <threadedComment ref="A157" personId="{320B200F-AF86-E799-C561-7C16BCBD2689}" id="{000C0012-0060-45FB-BF62-0079007C000F}" done="0">
    <text xml:space="preserve">Seges: Apenas totaliza os custos efetivos com benefícios mensais do trabalhador.
Automatizada, desde que não haja alteração de fórmulas ou estrutura da planilha
</text>
  </threadedComment>
  <threadedComment ref="A163" personId="{320B200F-AF86-E799-C561-7C16BCBD2689}" id="{006100AF-00A7-4EAC-A3D7-0043006900DA}" done="0">
    <text xml:space="preserve">Seges: Totaliza o módulo 2, com somatória de 13° salário, férias, adicional, encargos e benefícios.
</text>
  </threadedComment>
  <threadedComment ref="B173" personId="{320B200F-AF86-E799-C561-7C16BCBD2689}" id="{00B70052-0022-4F1D-A836-00AF00EC00DB}" done="0">
    <text xml:space="preserve">Seges: 
Para calcular a provisão para rescisão usa-se o percentual por tipos de desligamentos e para cada categoria de serviço. De acordo com o Cadastro Geral de Empregados e Desempregados (CAGED), no Paraná, no serviço de vigilância, há os seguintes percentuais:
 - Demissão sem justa causa: 80,10%
 - Demissão com justa causa: 3,28%
 - Desligamentos por outros tipos: 16,62%
Para efeito de cálculo dos valores limites (máximo), considera-se, nas demissões sem justa causa, o percentual de 90% para o aviso prévio indenizado e de 10% para aviso prévio trabalhado.
O percentual de probabilidade de ocorrência deverá ser avaliado pelo órgão contratante, mediante histórico das contratações, ajustando a planilha ao caso em concreto.
</text>
  </threadedComment>
  <threadedComment ref="C188" personId="{45B5D28B-B4EC-28FF-7CE3-E794DF9279BA}" id="{00040029-0043-4A53-A856-00A200E2009B}" done="0">
    <text xml:space="preserve">Tempo médio de permanência do serviço.
</text>
  </threadedComment>
  <threadedComment ref="C207" personId="{45B5D28B-B4EC-28FF-7CE3-E794DF9279BA}" id="{00620057-007E-4AA7-92ED-00B400F000BB}" done="0">
    <text xml:space="preserve">Tempo médio de permanência do serviço.
</text>
  </threadedComment>
  <threadedComment ref="A232" personId="{320B200F-AF86-E799-C561-7C16BCBD2689}" id="{008E0071-00CB-4A46-BC17-00B100FC006C}" done="0">
    <text xml:space="preserve">Seges:
Totaliza o custo estimado a ser provisionado mensalmente. Está automatizada, desde que não haja alteração de fórmulas e/ou estrutura da planilha.
</text>
  </threadedComment>
  <threadedComment ref="B247" personId="{320B200F-AF86-E799-C561-7C16BCBD2689}" id="{006A0003-0027-4BB1-BFD4-001900B000F7}" done="0">
    <text xml:space="preserve">Seges: Probabilidade de ocorrência de ausência do profissional residente quando será necessária a presença de um repositor. O órgão deverá observar o histórico das contratações anteriores para estimar tais probabilidades.
</text>
  </threadedComment>
  <threadedComment ref="C247" personId="{320B200F-AF86-E799-C561-7C16BCBD2689}" id="{007B0008-0013-423E-B486-00A100FA0036}" done="0">
    <text xml:space="preserve">Segesl: Duração computada em dias, conforme previsão em legislação.
</text>
  </threadedComment>
  <threadedComment ref="A250" personId="{84280CD8-EAF9-D080-ACAF-68C487BDAE32}" id="{006B0075-0013-4A95-AD77-00B0008E0019}" done="0">
    <text xml:space="preserve">Pode ser inclusas as ausências por conta de eleições.
</text>
  </threadedComment>
  <threadedComment ref="A262" personId="{320B200F-AF86-E799-C561-7C16BCBD2689}" id="{008900AF-0030-4334-8D51-00E200630022}" done="0">
    <text xml:space="preserve">Seges: Esta tabela apresenta o resumo dos dias prováveis de ausência, quando seria necessária a presença de um profissional repositor.
Seu cálculo está automatizado mediante preenchimento da tabela anterior.
</text>
  </threadedComment>
  <threadedComment ref="A265" personId="{320B200F-AF86-E799-C561-7C16BCBD2689}" id="{00440011-0077-44EC-A8A3-0088003200E9}" done="0">
    <text xml:space="preserve">Seges: este ítem destina-se ao cálculo do custo do empregado substituto que virá cobrir o período de férias do residente, portanto, não se confunde com o direito ao pagamento de férias daquele.
Desde que não haja alteração de fórmulas e/ou estrutura da planilha.
</text>
  </threadedComment>
  <threadedComment ref="A289" personId="{320B200F-AF86-E799-C561-7C16BCBD2689}" id="{00B40067-0078-4B62-B862-002600FB0099}" done="0">
    <text xml:space="preserve">Seges: Tabela automatizada para cálculo do custo mensal com reposição do profissional ausente, mediante preenchimento das anteriores. Desde que não haja alteração de fórmulas e/ou estrutura da planilha.
</text>
  </threadedComment>
  <threadedComment ref="C30" personId="{320B200F-AF86-E799-C561-7C16BCBD2689}" id="{00110075-00C8-4D8E-9C67-00F4007F0071}" done="0">
    <text xml:space="preserve">Seges: Percentual conforme definido em CCT, se houver gratificação de função.
</text>
  </threadedComment>
  <threadedComment ref="B302" personId="{45B5D28B-B4EC-28FF-7CE3-E794DF9279BA}" id="{003A0071-007F-463F-ADEA-005E00C70044}" done="0">
    <text xml:space="preserve">Verificar a necessidade de repositor intrajornada. Caso seja devido, a base de cálculo é a mesma base do Custo Diário para o Repositor.
</text>
  </threadedComment>
  <threadedComment ref="C303" personId="{45B5D28B-B4EC-28FF-7CE3-E794DF9279BA}" id="{002F0084-00BB-4C96-A20E-0084009B00F9}" done="0">
    <text xml:space="preserve">Verificar a carga horária mensal na Convenção Coletiva de Trabalho para quem é 12x36.
</text>
  </threadedComment>
  <threadedComment ref="A311" personId="{320B200F-AF86-E799-C561-7C16BCBD2689}" id="{0097004D-001B-4C86-BC54-00BA000C000C}" done="0">
    <text xml:space="preserve">Seges: Esta tabela totaliza os custos com reposição de profissional ausente e está automatizada mediante preenchimento das anteriores. Desde que não haja alteração de fórmulas e/ou estrutura da planilha.
</text>
  </threadedComment>
  <threadedComment ref="D318" personId="{320B200F-AF86-E799-C561-7C16BCBD2689}" id="{003B005E-0045-4F5A-9127-000800EB000B}" done="0">
    <text xml:space="preserve">Seges: todos os itens relacionados a insumos deverão ser objeto de pesquisa de preços conforme diretrizes da Instrução Normativa específica (IN n° 3, de 20 de abril de 2017).
</text>
  </threadedComment>
  <threadedComment ref="A334" personId="{45B5D28B-B4EC-28FF-7CE3-E794DF9279BA}" id="{008900BD-0060-442F-984F-00AB004F0019}" done="0">
    <text xml:space="preserve">Inserir a quantidade de máquinas e equipamentos e materiais por empregado. Se for compartilhada, dividir pela quantidade de funcionários que a compartilham.
A depreciação será calculada aqui.
</text>
  </threadedComment>
  <threadedComment ref="A362" personId="{320B200F-AF86-E799-C561-7C16BCBD2689}" id="{00120064-009A-4876-8F7D-00930013006F}" done="0">
    <text xml:space="preserve">Seges: Nesta tabela poderão ser informados os percentuais previstos de Custos Indiretos, Tributos e Lucro separadamente para permitir o cálculo automático. Desde que não haja alteração de modelo da planilha e de fórmulas.
</text>
  </threadedComment>
  <threadedComment ref="B369" personId="{45B5D28B-B4EC-28FF-7CE3-E794DF9279BA}" id="{000C00C2-00A3-4074-ACC3-00E4005500D6}" done="0">
    <text xml:space="preserve">Base de cálculo: Módulo 1 + Módulo 2 + Módulo 3 + Módulo 4 + Módulo 5.
</text>
  </threadedComment>
  <threadedComment ref="C369" personId="{45B5D28B-B4EC-28FF-7CE3-E794DF9279BA}" id="{00D10038-0031-4FC1-A11D-007500F9002E}" done="0">
    <text xml:space="preserve">Percentual do CITL: obtido através da fórmula adotada pela FIA:
CITL = (1 + CI) / (1 - T - L) - 1
</text>
  </threadedComment>
  <threadedComment ref="A374" personId="{320B200F-AF86-E799-C561-7C16BCBD2689}" id="{005E009D-007A-41CC-AAE3-0053002400EA}" done="0">
    <text xml:space="preserve">Seges: Esta tabela totaliza o custo do trabalhador e está automatizada, desde que não haja alteração nas formulas e no modelo da presente planilha. Ajustes necessários são responsailidade do órgão contratante, por quem deverão ser conferidos.
</text>
  </threadedComment>
  <threadedComment ref="A57" personId="{320B200F-AF86-E799-C561-7C16BCBD2689}" id="{00D400BA-00BD-4255-B856-003F00C10092}" done="0">
    <text xml:space="preserve">Seges: Automatizada, desde que não haja alterações de fórmulas ou estrutura da planilha.
</text>
  </threadedComment>
  <threadedComment ref="C67" personId="{320B200F-AF86-E799-C561-7C16BCBD2689}" id="{00FB00CF-00B9-45F2-9A17-002C00FF0040}" done="0">
    <text xml:space="preserve">Seges: Por tratar-se de planilha mensal será contabilizado 1/12 avos do custo.
</text>
  </threadedComment>
  <threadedComment ref="A70" personId="{320B200F-AF86-E799-C561-7C16BCBD2689}" id="{00BA000C-0034-428B-85B2-00C200D10023}" done="0">
    <text xml:space="preserve">Seges: Observações importantes: 
1ª - Levando em consideração a vigência contratual prevista no art. 57 da Lei nº 8.666, de 23 de junho de 1993, a referida rubrica tem como principal objetivo suprir a necessidade no final do contrato de 12 meses o pagamento ao direito às férias remuneradas, na forma prevista na Consolidação das Leis do Trabalho. Esta rubrica, quando da prorrogação contratual, torna-se objeto de custo não renovável. 
2ª - Deve ser ponderado pelo gestor no momento da composição de custos, a necessidade ou não da inclusão dessa rubrica, observada nesses casos sempre a duração do contrato. Caso seja firmado contrato com duração superior a 12 meses, sugere-se a exclusão dessa rubrica.
</text>
  </threadedComment>
  <threadedComment ref="C76" personId="{320B200F-AF86-E799-C561-7C16BCBD2689}" id="{00A10018-0076-47DE-A811-00DE006D00FF}" done="0">
    <text xml:space="preserve">Seges: Corresponde ao previsto na Constituição. Adicional de 1/3 a mais do salário normal.
</text>
  </threadedComment>
  <threadedComment ref="A78" personId="{320B200F-AF86-E799-C561-7C16BCBD2689}" id="{005F008D-00CB-47FB-8802-000F00CE00AB}" done="0">
    <text xml:space="preserve">Seges: apenas totaliza a previsão mensal de custos com 13° Salário, Férias e Adicional de Férias.
</text>
  </threadedComment>
  <threadedComment ref="B88" personId="{45B5D28B-B4EC-28FF-7CE3-E794DF9279BA}" id="{004C007A-0005-4FC9-B8BA-001A00320092}" done="0">
    <text xml:space="preserve">Dica: Localize no arquivo "Código FPAS e Alíquotas Terceiros" pelo número do CNAE do fornecedor a alíquota GIL/RAT e o código FPAS. 
Depois localize no arquivo "Tabela FPAS e Alíquotas Terceiros" pelo FPAS as alíquotas incidentes de terceiros.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01" personId="{320B200F-AF86-E799-C561-7C16BCBD2689}" id="{00E000E1-00F7-4F7F-9C4F-0077009C0033}" done="0">
    <text xml:space="preserve">Seges: Corresponde ao somatório dos encargos para financiamento da seguridade social.
O percentual será alterado quando do preenchimento da aliquota do SAT/GIL-RAT
</text>
  </threadedComment>
  <threadedComment ref="C105" personId="{320B200F-AF86-E799-C561-7C16BCBD2689}" id="{003A0036-00FB-432C-B63F-00D2005300A0}" done="0">
    <text xml:space="preserve">Seges: Alíquota mensal de depósito à título de FGTS, conforme Lei n° 8.036, de 1990.
</text>
  </threadedComment>
  <threadedComment ref="A107" personId="{320B200F-AF86-E799-C561-7C16BCBD2689}" id="{009A00E6-006D-4B30-8DE9-008B00610002}" done="0">
    <text xml:space="preserve">Seges: Totalização dos Encargos. Automatizada, desde que não haja alteração nas fórmulas e estrutura da planilha.
</text>
  </threadedComment>
  <threadedComment ref="B118" personId="{320B200F-AF86-E799-C561-7C16BCBD2689}" id="{00E700CD-002E-44C1-A10F-003700150014}" done="0">
    <text xml:space="preserve">Seges: Valor da tarifa de transporte público praticada no município de prestação do serviço.
</text>
  </threadedComment>
  <threadedComment ref="D119" personId="{320B200F-AF86-E799-C561-7C16BCBD2689}" id="{002A00BF-0022-4267-A65B-001D008200A3}" done="0">
    <text xml:space="preserve">Seges: apenas sugerido, depende de disposições constantes na CCT.
</text>
  </threadedComment>
  <threadedComment ref="C122" personId="{320B200F-AF86-E799-C561-7C16BCBD2689}" id="{00110000-00B2-447F-9FD6-00B900FE0015}" done="0">
    <text xml:space="preserve">Seges:
O órgão contratante deverá apreciar o comportamento das empresas prestadoras de serviço e ajustar, conforme necessidade.
Proporcionalidade: Conforme art. 10 do Decreto nº 95.247, de novembro de 1987, a parcela a ser suportada pelo beneficiário será descontada proporcionalmente à quantidade de Vale-Transporte concedida para o período a que se refere o salário, uma vez que o vigilante 12x36 recebe referente a 15 dias a proporcionalidade é de 50%.
</text>
  </threadedComment>
  <threadedComment ref="B132" personId="{320B200F-AF86-E799-C561-7C16BCBD2689}" id="{006D00CC-004B-41BC-BD73-003C00A300DF}" done="0">
    <text xml:space="preserve">Seges: Conforme estabelecido em Convenção Coletiva de Trabalho
</text>
  </threadedComment>
  <threadedComment ref="C133" personId="{320B200F-AF86-E799-C561-7C16BCBD2689}" id="{00B400D0-00DD-4FA1-8F83-000A00D1000D}" done="0">
    <text xml:space="preserve">Seges: apenas sugerido, depende de disposições constantes na CCT.
</text>
  </threadedComment>
  <threadedComment ref="C136" personId="{320B200F-AF86-E799-C561-7C16BCBD2689}" id="{008000AE-005D-4B09-893D-003B00AA00BE}" done="0">
    <text xml:space="preserve">Seges: Observar desconto informado em Convenção Coletiva.
</text>
  </threadedComment>
  <threadedComment ref="B137" personId="{320B200F-AF86-E799-C561-7C16BCBD2689}" id="{000E007D-0043-409F-9340-001A009500A5}" done="0">
    <text xml:space="preserve">Seges: Observar Convenção Coletiva sobre base de cálculo, habitualmente o desconto é sobre o valor do benefício concedido.
</text>
  </threadedComment>
  <threadedComment ref="D148" personId="{45B5D28B-B4EC-28FF-7CE3-E794DF9279BA}" id="{00C00047-000C-4566-AE08-00A900BC008A}" done="0">
    <text xml:space="preserve">A fórmula subtrai a coluna C da B. Se a intenção for soma ou multiplicação, deve haver alteração na fórmula.
</text>
  </threadedComment>
  <threadedComment ref="D155" personId="{45B5D28B-B4EC-28FF-7CE3-E794DF9279BA}" id="{009C008A-00B9-4F33-A47B-001B008D00C7}" done="0">
    <text xml:space="preserve">A fórmula multiplica a coluna B pela C. Se a intenção for soma ou subtração, deve haver alteração na fórmula.
</text>
  </threadedComment>
  <threadedComment ref="A157" personId="{320B200F-AF86-E799-C561-7C16BCBD2689}" id="{00CA00B7-004E-4D2D-8E5F-0059003D00CB}" done="0">
    <text xml:space="preserve">Seges: Apenas totaliza os custos efetivos com benefícios mensais do trabalhador.
Automatizada, desde que não haja alteração de fórmulas ou estrutura da planilha
</text>
  </threadedComment>
  <threadedComment ref="A163" personId="{320B200F-AF86-E799-C561-7C16BCBD2689}" id="{001A00B6-0055-4054-A2E2-007E0040009A}" done="0">
    <text xml:space="preserve">Seges: Totaliza o módulo 2, com somatória de 13° salário, férias, adicional, encargos e benefícios.
</text>
  </threadedComment>
  <threadedComment ref="B173" personId="{320B200F-AF86-E799-C561-7C16BCBD2689}" id="{007B005F-0059-43F7-9B10-005B00D3004A}" done="0">
    <text xml:space="preserve">Seges: 
Para calcular a provisão para rescisão usa-se o percentual por tipos de desligamentos e para cada categoria de serviço. De acordo com o Cadastro Geral de Empregados e Desempregados (CAGED), no Paraná, no serviço de vigilância, há os seguintes percentuais:
 - Demissão sem justa causa: 80,10%
 - Demissão com justa causa: 3,28%
 - Desligamentos por outros tipos: 16,62%
Para efeito de cálculo dos valores limites (máximo), considera-se, nas demissões sem justa causa, o percentual de 90% para o aviso prévio indenizado e de 10% para aviso prévio trabalhado.
O percentual de probabilidade de ocorrência deverá ser avaliado pelo órgão contratante, mediante histórico das contratações, ajustando a planilha ao caso em concreto.
</text>
  </threadedComment>
  <threadedComment ref="C188" personId="{45B5D28B-B4EC-28FF-7CE3-E794DF9279BA}" id="{00850003-006B-463D-A460-00F300720088}" done="0">
    <text xml:space="preserve">Tempo médio de permanência do serviço.
</text>
  </threadedComment>
  <threadedComment ref="C207" personId="{45B5D28B-B4EC-28FF-7CE3-E794DF9279BA}" id="{00F000E1-00A0-409D-A329-00FF00620011}" done="0">
    <text xml:space="preserve">Tempo médio de permanência do serviço.
</text>
  </threadedComment>
  <threadedComment ref="A232" personId="{320B200F-AF86-E799-C561-7C16BCBD2689}" id="{001B00B1-0090-4066-8525-006C0029003A}" done="0">
    <text xml:space="preserve">Seges:
Totaliza o custo estimado a ser provisionado mensalmente. Está automatizada, desde que não haja alteração de fórmulas e/ou estrutura da planilha.
</text>
  </threadedComment>
  <threadedComment ref="B247" personId="{320B200F-AF86-E799-C561-7C16BCBD2689}" id="{0087001D-00D9-4F38-A3F5-00D800100069}" done="0">
    <text xml:space="preserve">Seges: Probabilidade de ocorrência de ausência do profissional residente quando será necessária a presença de um repositor. O órgão deverá observar o histórico das contratações anteriores para estimar tais probabilidades.
</text>
  </threadedComment>
  <threadedComment ref="C247" personId="{320B200F-AF86-E799-C561-7C16BCBD2689}" id="{00590043-009A-4B88-B79A-001900A80099}" done="0">
    <text xml:space="preserve">Segesl: Duração computada em dias, conforme previsão em legislação.
</text>
  </threadedComment>
  <threadedComment ref="A250" personId="{84280CD8-EAF9-D080-ACAF-68C487BDAE32}" id="{00DB0035-00F9-4120-9901-00B6004200D9}" done="0">
    <text xml:space="preserve">Pode ser inclusas as ausências por conta de eleições.
</text>
  </threadedComment>
  <threadedComment ref="A262" personId="{320B200F-AF86-E799-C561-7C16BCBD2689}" id="{00FB0078-009E-419C-9471-006C007500CE}" done="0">
    <text xml:space="preserve">Seges: Esta tabela apresenta o resumo dos dias prováveis de ausência, quando seria necessária a presença de um profissional repositor.
Seu cálculo está automatizado mediante preenchimento da tabela anterior.
</text>
  </threadedComment>
  <threadedComment ref="A265" personId="{320B200F-AF86-E799-C561-7C16BCBD2689}" id="{00CA0088-0035-4CEE-8C1A-00AA009C002D}" done="0">
    <text xml:space="preserve">Seges: este ítem destina-se ao cálculo do custo do empregado substituto que virá cobrir o período de férias do residente, portanto, não se confunde com o direito ao pagamento de férias daquele.
Desde que não haja alteração de fórmulas e/ou estrutura da planilha.
</text>
  </threadedComment>
  <threadedComment ref="A289" personId="{320B200F-AF86-E799-C561-7C16BCBD2689}" id="{00FE0053-00EF-49DC-AA92-001500560042}" done="0">
    <text xml:space="preserve">Seges: Tabela automatizada para cálculo do custo mensal com reposição do profissional ausente, mediante preenchimento das anteriores. Desde que não haja alteração de fórmulas e/ou estrutura da planilha.
</text>
  </threadedComment>
  <threadedComment ref="C30" personId="{320B200F-AF86-E799-C561-7C16BCBD2689}" id="{007100B9-0002-4E7D-A54F-00050004006B}" done="0">
    <text xml:space="preserve">Seges: Percentual conforme definido em CCT, se houver gratificação de função.
</text>
  </threadedComment>
  <threadedComment ref="B302" personId="{45B5D28B-B4EC-28FF-7CE3-E794DF9279BA}" id="{00A00013-0024-48BF-8F2E-0006004F009D}" done="0">
    <text xml:space="preserve">Verificar a necessidade de repositor intrajornada. Caso seja devido, a base de cálculo é a mesma base do Custo Diário para o Repositor.
</text>
  </threadedComment>
  <threadedComment ref="C303" personId="{45B5D28B-B4EC-28FF-7CE3-E794DF9279BA}" id="{002D00A9-0014-46E4-BAED-0058009F00DF}" done="0">
    <text xml:space="preserve">Verificar a carga horária mensal na Convenção Coletiva de Trabalho para quem é 12x36.
</text>
  </threadedComment>
  <threadedComment ref="A311" personId="{320B200F-AF86-E799-C561-7C16BCBD2689}" id="{005E003A-0012-4000-ADAF-007000A500CA}" done="0">
    <text xml:space="preserve">Seges: Esta tabela totaliza os custos com reposição de profissional ausente e está automatizada mediante preenchimento das anteriores. Desde que não haja alteração de fórmulas e/ou estrutura da planilha.
</text>
  </threadedComment>
  <threadedComment ref="D318" personId="{320B200F-AF86-E799-C561-7C16BCBD2689}" id="{009B0077-0062-4C7D-A17E-007500D2000F}" done="0">
    <text xml:space="preserve">Seges: todos os itens relacionados a insumos deverão ser objeto de pesquisa de preços conforme diretrizes da Instrução Normativa específica (IN n° 3, de 20 de abril de 2017).
</text>
  </threadedComment>
  <threadedComment ref="A334" personId="{45B5D28B-B4EC-28FF-7CE3-E794DF9279BA}" id="{00F40088-00CD-4E97-97C4-00C300DD00F1}" done="0">
    <text xml:space="preserve">Inserir a quantidade de máquinas e equipamentos e materiais por empregado. Se for compartilhada, dividir pela quantidade de funcionários que a compartilham.
A depreciação será calculada aqui.
</text>
  </threadedComment>
  <threadedComment ref="A362" personId="{320B200F-AF86-E799-C561-7C16BCBD2689}" id="{00980086-001F-4AE1-BBD1-006B004000C6}" done="0">
    <text xml:space="preserve">Seges: Nesta tabela poderão ser informados os percentuais previstos de Custos Indiretos, Tributos e Lucro separadamente para permitir o cálculo automático. Desde que não haja alteração de modelo da planilha e de fórmulas.
</text>
  </threadedComment>
  <threadedComment ref="B369" personId="{45B5D28B-B4EC-28FF-7CE3-E794DF9279BA}" id="{005F0000-00AA-40BE-9559-00B100BC007B}" done="0">
    <text xml:space="preserve">Base de cálculo: Módulo 1 + Módulo 2 + Módulo 3 + Módulo 4 + Módulo 5.
</text>
  </threadedComment>
  <threadedComment ref="C369" personId="{45B5D28B-B4EC-28FF-7CE3-E794DF9279BA}" id="{00420077-00C1-42E8-8AF2-008D00D1000D}" done="0">
    <text xml:space="preserve">Percentual do CITL: obtido através da fórmula adotada pela FIA:
CITL = (1 + CI) / (1 - T - L) - 1
</text>
  </threadedComment>
  <threadedComment ref="A374" personId="{320B200F-AF86-E799-C561-7C16BCBD2689}" id="{00DD00E1-003E-4FEC-B49C-002A00470010}" done="0">
    <text xml:space="preserve">Seges: Esta tabela totaliza o custo do trabalhador e está automatizada, desde que não haja alteração nas formulas e no modelo da presente planilha. Ajustes necessários são responsailidade do órgão contratante, por quem deverão ser conferidos.
</text>
  </threadedComment>
  <threadedComment ref="A57" personId="{320B200F-AF86-E799-C561-7C16BCBD2689}" id="{00F40029-00FE-4AAC-BE30-006A00A8002C}" done="0">
    <text xml:space="preserve">Seges: Automatizada, desde que não haja alterações de fórmulas ou estrutura da planilha.
</text>
  </threadedComment>
  <threadedComment ref="C67" personId="{320B200F-AF86-E799-C561-7C16BCBD2689}" id="{00EB00AE-005F-42DC-99F7-006000C4009B}" done="0">
    <text xml:space="preserve">Seges: Por tratar-se de planilha mensal será contabilizado 1/12 avos do custo.
</text>
  </threadedComment>
  <threadedComment ref="A70" personId="{320B200F-AF86-E799-C561-7C16BCBD2689}" id="{004C00C0-00C9-4D86-8317-00D5002B00AC}" done="0">
    <text xml:space="preserve">Seges: Observações importantes: 
1ª - Levando em consideração a vigência contratual prevista no art. 57 da Lei nº 8.666, de 23 de junho de 1993, a referida rubrica tem como principal objetivo suprir a necessidade no final do contrato de 12 meses o pagamento ao direito às férias remuneradas, na forma prevista na Consolidação das Leis do Trabalho. Esta rubrica, quando da prorrogação contratual, torna-se objeto de custo não renovável. 
2ª - Deve ser ponderado pelo gestor no momento da composição de custos, a necessidade ou não da inclusão dessa rubrica, observada nesses casos sempre a duração do contrato. Caso seja firmado contrato com duração superior a 12 meses, sugere-se a exclusão dessa rubrica.
</text>
  </threadedComment>
  <threadedComment ref="C76" personId="{320B200F-AF86-E799-C561-7C16BCBD2689}" id="{00450026-0022-4D86-901B-00C400B60043}" done="0">
    <text xml:space="preserve">Seges: Corresponde ao previsto na Constituição. Adicional de 1/3 a mais do salário normal.
</text>
  </threadedComment>
  <threadedComment ref="A78" personId="{320B200F-AF86-E799-C561-7C16BCBD2689}" id="{0027009A-0058-4C0E-9574-00DD00FF0057}" done="0">
    <text xml:space="preserve">Seges: apenas totaliza a previsão mensal de custos com 13° Salário, Férias e Adicional de Férias.
</text>
  </threadedComment>
  <threadedComment ref="B88" personId="{45B5D28B-B4EC-28FF-7CE3-E794DF9279BA}" id="{00E9004A-00DB-4123-97F4-000600E40073}" done="0">
    <text xml:space="preserve">Dica: Localize no arquivo "Código FPAS e Alíquotas Terceiros" pelo número do CNAE do fornecedor a alíquota GIL/RAT e o código FPAS. 
Depois localize no arquivo "Tabela FPAS e Alíquotas Terceiros" pelo FPAS as alíquotas incidentes de terceiros.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1" personId="{45B5D28B-B4EC-28FF-7CE3-E794DF9279BA}" id="{00A30059-0020-4C1E-8F52-00D500080036}" done="0">
    <text xml:space="preserve">Nota 1: Esta tabela poderá ser adaptada às características do serviço contratado, inclusive no que concerne às rubricas e suas respectivas provisões e/ou estimativas, desde que haja justificativa.
Nota 2: As provisões constantes desta planilha poderão ser desnecessárias quando se tratar de determinados serviços que prescindam da dedicação exclusiva dos trabalhadores da contratada para com a Administração.
</text>
  </threadedComment>
</ThreadedComments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 Id="rId1" Type="http://schemas.microsoft.com/office/2017/10/relationships/threadedComment" Target="../threadedComments/threadedComment1.xml"/><Relationship  Id="rId2" Type="http://schemas.openxmlformats.org/officeDocument/2006/relationships/comments" Target="../comments1.xml"/><Relationship  Id="rId3" Type="http://schemas.openxmlformats.org/officeDocument/2006/relationships/vmlDrawing" Target="../drawings/vmlDrawing1.vml"/></Relationships>
</file>

<file path=xl/worksheets/_rels/sheet3.xml.rels><?xml version="1.0" encoding="UTF-8" standalone="yes"?><Relationships xmlns="http://schemas.openxmlformats.org/package/2006/relationships"><Relationship  Id="rId1" Type="http://schemas.microsoft.com/office/2017/10/relationships/threadedComment" Target="../threadedComments/threadedComment2.xml"/><Relationship  Id="rId2" Type="http://schemas.openxmlformats.org/officeDocument/2006/relationships/comments" Target="../comments2.xml"/><Relationship  Id="rId3" Type="http://schemas.openxmlformats.org/officeDocument/2006/relationships/vmlDrawing" Target="../drawings/vmlDrawing2.vml"/></Relationships>
</file>

<file path=xl/worksheets/_rels/sheet4.xml.rels><?xml version="1.0" encoding="UTF-8" standalone="yes"?><Relationships xmlns="http://schemas.openxmlformats.org/package/2006/relationships"><Relationship  Id="rId1" Type="http://schemas.microsoft.com/office/2017/10/relationships/threadedComment" Target="../threadedComments/threadedComment3.xml"/><Relationship  Id="rId2" Type="http://schemas.openxmlformats.org/officeDocument/2006/relationships/comments" Target="../comments3.xml"/><Relationship  Id="rId3" Type="http://schemas.openxmlformats.org/officeDocument/2006/relationships/drawing" Target="../drawings/drawing2.xml"/><Relationship 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0" showRowColHeaders="1" showZeros="1" rightToLeft="0" view="pageBreakPreview" topLeftCell="A18" zoomScale="120" workbookViewId="0">
      <selection activeCell="B12" activeCellId="0" sqref="B12"/>
    </sheetView>
  </sheetViews>
  <sheetFormatPr defaultColWidth="8.6796875" defaultRowHeight="15" customHeight="1"/>
  <cols>
    <col customWidth="1" min="1" max="1" style="1" width="13.289999999999999"/>
    <col customWidth="1" min="2" max="2" style="1" width="27.710000000000001"/>
    <col customWidth="1" min="3" max="6" style="1" width="15.140000000000001"/>
  </cols>
  <sheetData>
    <row r="1" ht="15" customHeight="1">
      <c r="A1" s="2" t="s">
        <v>0</v>
      </c>
      <c r="B1" s="2"/>
      <c r="C1" s="2"/>
      <c r="D1" s="2"/>
      <c r="E1" s="2"/>
      <c r="F1" s="2"/>
    </row>
    <row r="2" ht="15" customHeight="1">
      <c r="A2" s="2" t="s">
        <v>1</v>
      </c>
      <c r="B2" s="2"/>
      <c r="C2" s="2"/>
      <c r="D2" s="2"/>
      <c r="E2" s="2"/>
      <c r="F2" s="2"/>
    </row>
    <row r="3" ht="15">
      <c r="A3" s="3"/>
    </row>
    <row r="4" ht="15.75" customHeight="1">
      <c r="A4" s="4" t="s">
        <v>2</v>
      </c>
      <c r="B4" s="4"/>
      <c r="C4" s="4"/>
      <c r="D4" s="4"/>
      <c r="E4" s="4"/>
      <c r="F4" s="4"/>
    </row>
    <row r="5" ht="15" customHeight="1">
      <c r="A5" s="5" t="s">
        <v>3</v>
      </c>
      <c r="B5" s="6"/>
      <c r="C5" s="6"/>
      <c r="D5" s="6"/>
      <c r="E5" s="6"/>
      <c r="F5" s="6"/>
    </row>
    <row r="6" ht="15">
      <c r="A6" s="7" t="s">
        <v>4</v>
      </c>
      <c r="B6" s="8"/>
      <c r="C6" s="8"/>
      <c r="D6" s="8"/>
      <c r="E6" s="8"/>
      <c r="F6" s="8"/>
    </row>
    <row r="7" ht="15">
      <c r="A7" s="7" t="s">
        <v>5</v>
      </c>
      <c r="B7" s="8"/>
      <c r="C7" s="9" t="s">
        <v>6</v>
      </c>
      <c r="D7" s="8"/>
      <c r="E7" s="9" t="s">
        <v>7</v>
      </c>
      <c r="F7" s="8"/>
    </row>
    <row r="8" ht="15">
      <c r="A8" s="10" t="s">
        <v>8</v>
      </c>
      <c r="B8" s="6"/>
      <c r="C8" s="6"/>
      <c r="D8" s="6"/>
      <c r="E8" s="6"/>
      <c r="F8" s="6"/>
    </row>
    <row r="9" ht="15">
      <c r="A9" s="10" t="s">
        <v>9</v>
      </c>
      <c r="B9" s="6"/>
      <c r="C9" s="6"/>
      <c r="D9" s="6"/>
      <c r="E9" s="6"/>
      <c r="F9" s="6"/>
    </row>
    <row r="10" ht="15">
      <c r="A10" s="11"/>
    </row>
    <row r="11" ht="26.850000000000001">
      <c r="A11" s="4" t="s">
        <v>10</v>
      </c>
      <c r="B11" s="4" t="s">
        <v>11</v>
      </c>
      <c r="C11" s="4" t="s">
        <v>12</v>
      </c>
      <c r="D11" s="4" t="s">
        <v>13</v>
      </c>
      <c r="E11" s="4" t="s">
        <v>14</v>
      </c>
      <c r="F11" s="4" t="s">
        <v>15</v>
      </c>
    </row>
    <row r="12" ht="365.75">
      <c r="A12" s="12">
        <v>1</v>
      </c>
      <c r="B12" s="9" t="s">
        <v>16</v>
      </c>
      <c r="C12" s="13">
        <v>12</v>
      </c>
      <c r="D12" s="14"/>
      <c r="E12" s="14"/>
      <c r="F12" s="14">
        <f t="shared" ref="F12:F17" si="0">D12*E12</f>
        <v>0</v>
      </c>
    </row>
    <row r="13" ht="15">
      <c r="A13" s="12"/>
      <c r="B13" s="9"/>
      <c r="C13" s="13"/>
      <c r="D13" s="14"/>
      <c r="E13" s="14"/>
      <c r="F13" s="14">
        <f t="shared" si="0"/>
        <v>0</v>
      </c>
    </row>
    <row r="14" ht="15">
      <c r="A14" s="12"/>
      <c r="B14" s="9"/>
      <c r="C14" s="13"/>
      <c r="D14" s="14"/>
      <c r="E14" s="14"/>
      <c r="F14" s="14">
        <f t="shared" si="0"/>
        <v>0</v>
      </c>
    </row>
    <row r="15" ht="15">
      <c r="A15" s="12"/>
      <c r="B15" s="9"/>
      <c r="C15" s="13"/>
      <c r="D15" s="14"/>
      <c r="E15" s="14"/>
      <c r="F15" s="14">
        <f t="shared" si="0"/>
        <v>0</v>
      </c>
    </row>
    <row r="16" ht="15">
      <c r="A16" s="12"/>
      <c r="B16" s="9"/>
      <c r="C16" s="13"/>
      <c r="D16" s="14"/>
      <c r="E16" s="14"/>
      <c r="F16" s="14">
        <f t="shared" si="0"/>
        <v>0</v>
      </c>
    </row>
    <row r="17" ht="15">
      <c r="A17" s="12"/>
      <c r="B17" s="9"/>
      <c r="C17" s="13"/>
      <c r="D17" s="14"/>
      <c r="E17" s="14"/>
      <c r="F17" s="14">
        <f t="shared" si="0"/>
        <v>0</v>
      </c>
    </row>
    <row r="18" ht="15">
      <c r="A18" s="11"/>
    </row>
    <row r="19" ht="15">
      <c r="A19" s="15" t="s">
        <v>17</v>
      </c>
      <c r="B19" s="15"/>
      <c r="C19" s="15"/>
      <c r="D19" s="15"/>
      <c r="E19" s="15"/>
      <c r="F19" s="15"/>
    </row>
    <row r="20" ht="15">
      <c r="A20" s="16"/>
      <c r="B20" s="16"/>
      <c r="C20" s="16"/>
      <c r="D20" s="16"/>
      <c r="E20" s="16"/>
      <c r="F20" s="16"/>
    </row>
    <row r="21" ht="15">
      <c r="A21" s="16"/>
      <c r="B21" s="16"/>
      <c r="C21" s="16"/>
      <c r="D21" s="16"/>
      <c r="E21" s="16"/>
      <c r="F21" s="16"/>
    </row>
    <row r="22" ht="15">
      <c r="A22" s="11"/>
    </row>
    <row r="23" ht="15" customHeight="1">
      <c r="A23" s="4" t="s">
        <v>18</v>
      </c>
      <c r="B23" s="4"/>
      <c r="C23" s="4"/>
      <c r="D23" s="4"/>
      <c r="E23" s="4"/>
      <c r="F23" s="4"/>
    </row>
    <row r="24" ht="15">
      <c r="A24" s="4"/>
      <c r="B24" s="4"/>
      <c r="C24" s="4"/>
      <c r="D24" s="4"/>
      <c r="E24" s="4"/>
      <c r="F24" s="4"/>
    </row>
    <row r="25" ht="15">
      <c r="A25" s="17"/>
      <c r="B25" s="17"/>
      <c r="C25" s="17"/>
      <c r="D25" s="17"/>
      <c r="E25" s="17"/>
      <c r="F25" s="17"/>
    </row>
    <row r="26" ht="15">
      <c r="A26" s="17"/>
      <c r="B26" s="17"/>
      <c r="C26" s="17"/>
      <c r="D26" s="17"/>
      <c r="E26" s="17"/>
      <c r="F26" s="17"/>
    </row>
    <row r="27" ht="15">
      <c r="A27" s="11"/>
    </row>
    <row r="28" ht="15">
      <c r="A28" s="15" t="s">
        <v>19</v>
      </c>
      <c r="B28" s="15"/>
      <c r="C28" s="15"/>
      <c r="D28" s="15"/>
      <c r="E28" s="15"/>
      <c r="F28" s="15"/>
    </row>
    <row r="29" ht="15">
      <c r="A29" s="17"/>
      <c r="B29" s="17"/>
      <c r="C29" s="17"/>
      <c r="D29" s="17"/>
      <c r="E29" s="17"/>
      <c r="F29" s="17"/>
    </row>
    <row r="30" ht="15">
      <c r="A30" s="17"/>
      <c r="B30" s="17"/>
      <c r="C30" s="17"/>
      <c r="D30" s="17"/>
      <c r="E30" s="17"/>
      <c r="F30" s="17"/>
    </row>
    <row r="31" ht="15">
      <c r="A31" s="11"/>
    </row>
    <row r="32" ht="15" customHeight="1">
      <c r="A32" s="15" t="s">
        <v>20</v>
      </c>
      <c r="B32" s="15"/>
      <c r="C32" s="15"/>
      <c r="D32" s="15"/>
      <c r="E32" s="15"/>
      <c r="F32" s="15"/>
    </row>
    <row r="33" ht="15" customHeight="1">
      <c r="A33" s="12" t="s">
        <v>21</v>
      </c>
      <c r="B33" s="12"/>
      <c r="C33" s="12"/>
      <c r="D33" s="12"/>
      <c r="E33" s="13" t="s">
        <v>22</v>
      </c>
      <c r="F33" s="13"/>
    </row>
    <row r="34" ht="15">
      <c r="A34" s="7" t="s">
        <v>23</v>
      </c>
      <c r="B34" s="7"/>
      <c r="C34" s="7"/>
      <c r="D34" s="7"/>
      <c r="E34" s="8">
        <v>10</v>
      </c>
      <c r="F34" s="8"/>
    </row>
    <row r="35" ht="15">
      <c r="A35" s="7"/>
      <c r="B35" s="7"/>
      <c r="C35" s="7"/>
      <c r="D35" s="7"/>
      <c r="E35" s="8"/>
      <c r="F35" s="8"/>
    </row>
    <row r="36" ht="15">
      <c r="A36" s="7"/>
      <c r="B36" s="7"/>
      <c r="C36" s="7"/>
      <c r="D36" s="7"/>
      <c r="E36" s="8"/>
      <c r="F36" s="8"/>
    </row>
    <row r="37" ht="15">
      <c r="A37" s="7"/>
      <c r="B37" s="7"/>
      <c r="C37" s="7"/>
      <c r="D37" s="7"/>
      <c r="E37" s="8"/>
      <c r="F37" s="8"/>
    </row>
    <row r="38" ht="15">
      <c r="A38" s="11"/>
    </row>
    <row r="39" ht="15" customHeight="1">
      <c r="A39" s="15" t="s">
        <v>24</v>
      </c>
      <c r="B39" s="15"/>
      <c r="C39" s="15"/>
      <c r="D39" s="15"/>
      <c r="E39" s="15"/>
      <c r="F39" s="15"/>
    </row>
    <row r="40" ht="15" customHeight="1">
      <c r="A40" s="12" t="s">
        <v>25</v>
      </c>
      <c r="B40" s="12"/>
      <c r="C40" s="12"/>
      <c r="D40" s="13" t="s">
        <v>22</v>
      </c>
      <c r="E40" s="13" t="s">
        <v>26</v>
      </c>
      <c r="F40" s="13"/>
    </row>
    <row r="41" ht="15">
      <c r="A41" s="12"/>
      <c r="B41" s="12"/>
      <c r="C41" s="12"/>
      <c r="D41" s="13"/>
      <c r="E41" s="13"/>
      <c r="F41" s="13"/>
    </row>
    <row r="42" ht="15">
      <c r="A42" s="12"/>
      <c r="B42" s="12"/>
      <c r="C42" s="12"/>
      <c r="D42" s="13"/>
      <c r="E42" s="13"/>
      <c r="F42" s="13"/>
    </row>
    <row r="43" ht="15">
      <c r="A43" s="12"/>
      <c r="B43" s="12"/>
      <c r="C43" s="12"/>
      <c r="D43" s="13"/>
      <c r="E43" s="13"/>
      <c r="F43" s="13"/>
    </row>
    <row r="44" ht="15">
      <c r="A44" s="12"/>
      <c r="B44" s="12"/>
      <c r="C44" s="12"/>
      <c r="D44" s="13"/>
      <c r="E44" s="13"/>
      <c r="F44" s="13"/>
    </row>
    <row r="45" ht="15">
      <c r="A45" s="12"/>
      <c r="B45" s="12"/>
      <c r="C45" s="12"/>
      <c r="D45" s="9"/>
      <c r="E45" s="13"/>
      <c r="F45" s="13"/>
    </row>
    <row r="46" ht="15">
      <c r="A46" s="11"/>
    </row>
    <row r="47" ht="15">
      <c r="A47" s="15" t="s">
        <v>27</v>
      </c>
      <c r="B47" s="15"/>
      <c r="C47" s="15"/>
      <c r="D47" s="15"/>
      <c r="E47" s="15"/>
      <c r="F47" s="15"/>
    </row>
    <row r="48" ht="15">
      <c r="A48" s="17"/>
      <c r="B48" s="17"/>
      <c r="C48" s="17"/>
      <c r="D48" s="17"/>
      <c r="E48" s="17"/>
      <c r="F48" s="17"/>
    </row>
    <row r="49" ht="15">
      <c r="A49" s="17"/>
      <c r="B49" s="17"/>
      <c r="C49" s="17"/>
      <c r="D49" s="17"/>
      <c r="E49" s="17"/>
      <c r="F49" s="17"/>
    </row>
  </sheetData>
  <sheetProtection algorithmName="SHA-512" hashValue="XrqgatySr2bE/ArshmFZHPDgXi2gIbnNXmAETr3Ao4EUs1BCgUO9ksE6OBUvOUAYsNyexX61ebpblDiBCEd4hw==" saltValue="YD/eABgye9A8Sfc6obJHRw==" spinCount="100000"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39">
    <mergeCell ref="A1:F1"/>
    <mergeCell ref="A2:F2"/>
    <mergeCell ref="A4:F4"/>
    <mergeCell ref="B5:F5"/>
    <mergeCell ref="B6:F6"/>
    <mergeCell ref="B8:F8"/>
    <mergeCell ref="B9:F9"/>
    <mergeCell ref="A19:F19"/>
    <mergeCell ref="A20:F21"/>
    <mergeCell ref="A23:F24"/>
    <mergeCell ref="A25:F26"/>
    <mergeCell ref="A28:F28"/>
    <mergeCell ref="A29:F30"/>
    <mergeCell ref="A32:F32"/>
    <mergeCell ref="A33:D33"/>
    <mergeCell ref="E33:F33"/>
    <mergeCell ref="A34:D34"/>
    <mergeCell ref="E34:F34"/>
    <mergeCell ref="A35:D35"/>
    <mergeCell ref="E35:F35"/>
    <mergeCell ref="A36:D36"/>
    <mergeCell ref="E36:F36"/>
    <mergeCell ref="A37:D37"/>
    <mergeCell ref="E37:F37"/>
    <mergeCell ref="A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7:F47"/>
    <mergeCell ref="A48:F49"/>
  </mergeCells>
  <printOptions headings="0" gridLines="0" horizontalCentered="1" verticalCentered="0"/>
  <pageMargins left="0.51180555555555596" right="0.51180555555555596" top="0.78750000000000009" bottom="0.78750000000000009" header="0.51181102362204689" footer="0.51181102362204689"/>
  <pageSetup paperSize="9" scale="97" fitToWidth="1" fitToHeight="1" pageOrder="downThenOver" orientation="portrait" usePrinterDefaults="1" blackAndWhite="0" draft="0" cellComments="none" useFirstPageNumber="0" errors="displayed" horizontalDpi="300" verticalDpi="3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rightToLeft="0" view="pageBreakPreview" zoomScale="120" workbookViewId="0">
      <selection activeCell="C23" activeCellId="0" sqref="C23"/>
    </sheetView>
  </sheetViews>
  <sheetFormatPr defaultColWidth="9.1484375" defaultRowHeight="14.25" customHeight="1"/>
  <cols>
    <col customWidth="1" min="1" max="1" style="18" width="32.149999999999999"/>
    <col customWidth="1" min="2" max="2" style="18" width="19.289999999999999"/>
    <col customWidth="1" min="3" max="4" style="18" width="22.289999999999999"/>
    <col customWidth="1" min="5" max="5" style="18" width="18.57"/>
    <col customWidth="1" min="6" max="6" style="18" width="17.710000000000001"/>
    <col customWidth="1" min="7" max="7" style="18" width="15.85"/>
    <col customWidth="1" min="8" max="8" style="18" width="15"/>
    <col customWidth="1" min="9" max="9" style="18" width="9.8599999999999994"/>
    <col customWidth="1" min="10" max="11" style="18" width="11.529999999999999"/>
    <col customWidth="0" min="12" max="16382" style="18" width="9.1400000000000006"/>
    <col customWidth="1" min="16383" max="16384" style="18" width="11.529999999999999"/>
  </cols>
  <sheetData>
    <row r="1" ht="14.25">
      <c r="A1" s="19" t="s">
        <v>28</v>
      </c>
      <c r="B1" s="19"/>
      <c r="C1" s="19"/>
      <c r="D1" s="19"/>
      <c r="E1" s="19"/>
      <c r="F1" s="19"/>
      <c r="G1" s="19"/>
      <c r="H1" s="19"/>
    </row>
    <row r="2" ht="14.25">
      <c r="A2" s="19" t="s">
        <v>29</v>
      </c>
      <c r="B2" s="19"/>
      <c r="C2" s="19"/>
      <c r="D2" s="19"/>
      <c r="E2" s="19"/>
      <c r="F2" s="19"/>
      <c r="G2" s="19"/>
      <c r="H2" s="19"/>
    </row>
    <row r="3" ht="14.25" customHeight="1">
      <c r="A3" s="20" t="s">
        <v>30</v>
      </c>
      <c r="B3" s="20"/>
      <c r="C3" s="20"/>
      <c r="D3" s="20"/>
      <c r="E3" s="20"/>
      <c r="F3" s="20"/>
      <c r="G3" s="20"/>
      <c r="H3" s="20"/>
    </row>
    <row r="4" ht="14.25" customHeight="1">
      <c r="A4" s="20"/>
      <c r="B4" s="20"/>
      <c r="C4" s="20"/>
      <c r="D4" s="20"/>
      <c r="E4" s="20"/>
      <c r="F4" s="20"/>
      <c r="G4" s="20"/>
      <c r="H4" s="20"/>
    </row>
    <row r="5" ht="14.25" customHeight="1">
      <c r="A5" s="21"/>
      <c r="B5" s="21"/>
      <c r="C5" s="21"/>
      <c r="D5" s="21"/>
      <c r="E5" s="21"/>
      <c r="F5" s="21"/>
      <c r="G5" s="21"/>
      <c r="H5" s="21"/>
    </row>
    <row r="6" ht="14.25" customHeight="1">
      <c r="A6" s="22" t="s">
        <v>31</v>
      </c>
      <c r="B6" s="22"/>
      <c r="C6" s="22"/>
      <c r="D6" s="22"/>
      <c r="E6" s="22"/>
      <c r="F6" s="22"/>
      <c r="G6" s="22"/>
      <c r="H6" s="22"/>
    </row>
    <row r="7" ht="14.25" customHeight="1">
      <c r="A7" s="22" t="s">
        <v>32</v>
      </c>
      <c r="B7" s="22"/>
      <c r="C7" s="22"/>
      <c r="D7" s="22"/>
      <c r="E7" s="22"/>
      <c r="F7" s="22"/>
      <c r="G7" s="22"/>
      <c r="H7" s="22"/>
    </row>
    <row r="8" ht="14.25" customHeight="1">
      <c r="A8" s="22" t="s">
        <v>33</v>
      </c>
      <c r="B8" s="22"/>
      <c r="C8" s="22"/>
      <c r="D8" s="22"/>
      <c r="E8" s="22"/>
      <c r="F8" s="22"/>
      <c r="G8" s="22"/>
      <c r="H8" s="22"/>
    </row>
    <row r="9" ht="14.25" customHeight="1">
      <c r="A9" s="22" t="s">
        <v>34</v>
      </c>
      <c r="B9" s="22"/>
      <c r="C9" s="22"/>
      <c r="D9" s="22"/>
      <c r="E9" s="22"/>
      <c r="F9" s="22"/>
      <c r="G9" s="22"/>
      <c r="H9" s="22"/>
    </row>
    <row r="10" ht="14.25" customHeight="1">
      <c r="A10" s="22" t="s">
        <v>35</v>
      </c>
      <c r="B10" s="22"/>
      <c r="C10" s="22"/>
      <c r="D10" s="22"/>
      <c r="E10" s="22"/>
      <c r="F10" s="22"/>
      <c r="G10" s="22"/>
      <c r="H10" s="22"/>
    </row>
    <row r="11" ht="14.25" customHeight="1">
      <c r="A11" s="22" t="s">
        <v>36</v>
      </c>
      <c r="B11" s="22"/>
      <c r="C11" s="22"/>
      <c r="D11" s="22"/>
      <c r="E11" s="22"/>
      <c r="F11" s="22"/>
      <c r="G11" s="22"/>
      <c r="H11" s="22"/>
    </row>
    <row r="12" ht="14.25" customHeight="1">
      <c r="A12" s="22" t="s">
        <v>37</v>
      </c>
      <c r="B12" s="22"/>
      <c r="C12" s="22"/>
      <c r="D12" s="22"/>
      <c r="E12" s="22"/>
      <c r="F12" s="22"/>
      <c r="G12" s="22"/>
      <c r="H12" s="22"/>
    </row>
    <row r="13" ht="14.25" customHeight="1">
      <c r="A13" s="23"/>
      <c r="B13" s="23"/>
      <c r="C13" s="23"/>
      <c r="D13" s="23"/>
      <c r="E13" s="23"/>
      <c r="F13" s="23"/>
      <c r="G13" s="23"/>
      <c r="H13" s="23"/>
    </row>
    <row r="14" ht="14.25">
      <c r="A14" s="24"/>
      <c r="B14" s="24"/>
      <c r="C14" s="24"/>
      <c r="D14" s="24"/>
      <c r="E14" s="24"/>
      <c r="F14" s="24"/>
      <c r="G14" s="25"/>
      <c r="H14" s="25"/>
    </row>
    <row r="15" ht="14.25">
      <c r="A15" s="26" t="s">
        <v>31</v>
      </c>
      <c r="B15" s="26"/>
      <c r="C15" s="26"/>
      <c r="D15" s="26"/>
      <c r="E15" s="26"/>
      <c r="F15" s="26"/>
      <c r="G15" s="26"/>
      <c r="H15" s="26"/>
    </row>
    <row r="16" ht="15" customHeight="1">
      <c r="A16" s="27" t="s">
        <v>38</v>
      </c>
      <c r="B16" s="27"/>
      <c r="C16" s="27"/>
      <c r="D16" s="27"/>
      <c r="E16" s="27"/>
      <c r="F16" s="27"/>
      <c r="G16" s="27"/>
      <c r="H16" s="27"/>
    </row>
    <row r="17" ht="14.25">
      <c r="A17" s="27"/>
      <c r="B17" s="27"/>
      <c r="C17" s="27"/>
      <c r="D17" s="27"/>
      <c r="E17" s="27"/>
      <c r="F17" s="27"/>
      <c r="G17" s="27"/>
      <c r="H17" s="25"/>
    </row>
    <row r="18" ht="14.25" customHeight="1">
      <c r="A18" s="28" t="s">
        <v>39</v>
      </c>
      <c r="B18" s="28"/>
      <c r="C18" s="28"/>
      <c r="D18" s="28"/>
      <c r="E18" s="28"/>
      <c r="F18" s="28"/>
      <c r="G18" s="28"/>
      <c r="H18" s="28"/>
    </row>
    <row r="19" ht="14.25" customHeight="1">
      <c r="A19" s="29" t="s">
        <v>40</v>
      </c>
      <c r="B19" s="29"/>
      <c r="C19" s="29"/>
      <c r="D19" s="29"/>
      <c r="E19" s="29"/>
      <c r="F19" s="29"/>
      <c r="G19" s="29"/>
      <c r="H19" s="29"/>
    </row>
    <row r="20" ht="14.25" customHeight="1">
      <c r="A20" s="29"/>
      <c r="B20" s="29"/>
      <c r="C20" s="29"/>
      <c r="D20" s="29"/>
      <c r="E20" s="29"/>
      <c r="F20" s="29"/>
      <c r="G20" s="29"/>
      <c r="H20" s="29"/>
    </row>
    <row r="21" ht="14.25" customHeight="1">
      <c r="A21" s="29"/>
      <c r="B21" s="29"/>
      <c r="C21" s="29"/>
      <c r="D21" s="29"/>
      <c r="E21" s="29"/>
      <c r="F21" s="29"/>
      <c r="G21" s="29"/>
    </row>
    <row r="22" ht="14.25">
      <c r="A22" s="30" t="s">
        <v>39</v>
      </c>
      <c r="B22" s="30"/>
    </row>
    <row r="23" ht="14.25">
      <c r="A23" s="31" t="s">
        <v>41</v>
      </c>
      <c r="B23" s="32"/>
    </row>
    <row r="25" ht="14.25" customHeight="1">
      <c r="A25" s="28" t="s">
        <v>42</v>
      </c>
      <c r="B25" s="28"/>
      <c r="C25" s="28"/>
      <c r="D25" s="28"/>
      <c r="E25" s="28"/>
      <c r="F25" s="28"/>
      <c r="G25" s="28"/>
      <c r="H25" s="28"/>
    </row>
    <row r="26" ht="14.25" customHeight="1">
      <c r="A26" s="33" t="s">
        <v>43</v>
      </c>
      <c r="B26" s="33"/>
      <c r="C26" s="33"/>
      <c r="D26" s="33"/>
      <c r="E26" s="33"/>
      <c r="F26" s="33"/>
      <c r="G26" s="33"/>
      <c r="H26" s="33"/>
    </row>
    <row r="27" ht="14.25">
      <c r="A27" s="24"/>
      <c r="B27" s="24"/>
      <c r="C27" s="24"/>
      <c r="D27" s="24"/>
      <c r="E27" s="24"/>
      <c r="F27" s="24"/>
    </row>
    <row r="28" ht="14.25">
      <c r="A28" s="30" t="s">
        <v>42</v>
      </c>
      <c r="B28" s="30"/>
      <c r="C28" s="30"/>
      <c r="D28" s="30"/>
    </row>
    <row r="29" ht="14.25">
      <c r="A29" s="34" t="s">
        <v>44</v>
      </c>
      <c r="B29" s="35" t="s">
        <v>45</v>
      </c>
      <c r="C29" s="35" t="s">
        <v>46</v>
      </c>
      <c r="D29" s="36" t="s">
        <v>47</v>
      </c>
    </row>
    <row r="30" ht="14.25">
      <c r="A30" s="37" t="str">
        <f>A23</f>
        <v xml:space="preserve">Operador de Máquina Costal</v>
      </c>
      <c r="B30" s="38"/>
      <c r="C30" s="39"/>
      <c r="D30" s="40">
        <f>B30*C30</f>
        <v>0</v>
      </c>
      <c r="E30" s="25"/>
      <c r="G30" s="25"/>
      <c r="H30" s="25"/>
    </row>
    <row r="32" ht="14.25" customHeight="1">
      <c r="A32" s="28" t="s">
        <v>48</v>
      </c>
      <c r="B32" s="28"/>
      <c r="C32" s="28"/>
      <c r="D32" s="28"/>
      <c r="E32" s="28"/>
      <c r="F32" s="28"/>
      <c r="G32" s="28"/>
      <c r="H32" s="28"/>
    </row>
    <row r="33" ht="14.25" customHeight="1">
      <c r="A33" s="29" t="s">
        <v>49</v>
      </c>
      <c r="B33" s="29"/>
      <c r="C33" s="29"/>
      <c r="D33" s="29"/>
      <c r="E33" s="29"/>
      <c r="F33" s="29"/>
      <c r="G33" s="29"/>
      <c r="H33" s="29"/>
    </row>
    <row r="34" ht="14.25">
      <c r="A34" s="29"/>
      <c r="B34" s="29"/>
      <c r="C34" s="29"/>
      <c r="D34" s="29"/>
      <c r="E34" s="29"/>
      <c r="F34" s="29"/>
      <c r="G34" s="29"/>
      <c r="H34" s="29"/>
    </row>
    <row r="35" ht="14.25">
      <c r="A35" s="29"/>
      <c r="B35" s="29"/>
      <c r="C35" s="29"/>
      <c r="D35" s="29"/>
      <c r="E35" s="29"/>
      <c r="F35" s="29"/>
      <c r="G35" s="29"/>
      <c r="H35" s="29"/>
    </row>
    <row r="36" ht="14.25" customHeight="1">
      <c r="A36" s="29" t="s">
        <v>50</v>
      </c>
      <c r="B36" s="29"/>
      <c r="C36" s="29"/>
      <c r="D36" s="29"/>
      <c r="E36" s="29"/>
      <c r="F36" s="29"/>
      <c r="G36" s="29"/>
      <c r="H36" s="29"/>
    </row>
    <row r="37" ht="14.25">
      <c r="A37" s="29"/>
      <c r="B37" s="29"/>
      <c r="C37" s="29"/>
      <c r="D37" s="29"/>
      <c r="E37" s="29"/>
      <c r="F37" s="29"/>
      <c r="G37" s="29"/>
      <c r="H37" s="29"/>
    </row>
    <row r="38" ht="14.25" customHeight="1">
      <c r="A38" s="29" t="s">
        <v>51</v>
      </c>
      <c r="B38" s="29"/>
      <c r="C38" s="29"/>
      <c r="D38" s="29"/>
      <c r="E38" s="29"/>
      <c r="F38" s="29"/>
      <c r="G38" s="29"/>
      <c r="H38" s="29"/>
    </row>
    <row r="39" ht="14.25">
      <c r="A39" s="29"/>
      <c r="B39" s="29"/>
      <c r="C39" s="29"/>
      <c r="D39" s="29"/>
      <c r="E39" s="29"/>
      <c r="F39" s="29"/>
      <c r="G39" s="29"/>
      <c r="H39" s="29"/>
    </row>
    <row r="40" ht="14.25">
      <c r="A40" s="25"/>
      <c r="B40" s="25"/>
      <c r="C40" s="25"/>
      <c r="D40" s="25"/>
      <c r="F40" s="25"/>
    </row>
    <row r="41" ht="14.25">
      <c r="A41" s="41" t="s">
        <v>52</v>
      </c>
      <c r="B41" s="41"/>
      <c r="C41" s="41"/>
      <c r="D41" s="41"/>
      <c r="F41" s="42"/>
    </row>
    <row r="42" ht="14.25">
      <c r="A42" s="34" t="s">
        <v>44</v>
      </c>
      <c r="B42" s="35" t="s">
        <v>45</v>
      </c>
      <c r="C42" s="35" t="s">
        <v>46</v>
      </c>
      <c r="D42" s="36" t="s">
        <v>53</v>
      </c>
    </row>
    <row r="43" ht="14.25">
      <c r="A43" s="37" t="str">
        <f>$A$23</f>
        <v xml:space="preserve">Operador de Máquina Costal</v>
      </c>
      <c r="B43" s="43"/>
      <c r="C43" s="44"/>
      <c r="D43" s="45">
        <f>B43*C43</f>
        <v>0</v>
      </c>
    </row>
    <row r="46" ht="14.25" customHeight="1">
      <c r="A46" s="46" t="s">
        <v>54</v>
      </c>
      <c r="B46" s="46"/>
      <c r="C46" s="46"/>
      <c r="D46" s="46"/>
      <c r="E46" s="46"/>
      <c r="F46" s="46"/>
      <c r="G46" s="46"/>
      <c r="H46" s="46"/>
    </row>
    <row r="47" ht="14.25" customHeight="1">
      <c r="A47" s="47" t="s">
        <v>55</v>
      </c>
      <c r="B47" s="47"/>
      <c r="C47" s="47"/>
      <c r="D47" s="47"/>
      <c r="E47" s="47"/>
      <c r="F47" s="47"/>
      <c r="G47" s="47"/>
      <c r="H47" s="47"/>
    </row>
    <row r="49" ht="14.25">
      <c r="A49" s="30" t="str">
        <f>A46</f>
        <v xml:space="preserve">ADICIONAL XXX</v>
      </c>
      <c r="B49" s="30"/>
      <c r="C49" s="30"/>
      <c r="D49" s="30"/>
    </row>
    <row r="50" ht="14.25">
      <c r="A50" s="34" t="s">
        <v>44</v>
      </c>
      <c r="B50" s="35" t="s">
        <v>45</v>
      </c>
      <c r="C50" s="35" t="s">
        <v>46</v>
      </c>
      <c r="D50" s="36" t="s">
        <v>53</v>
      </c>
    </row>
    <row r="51" ht="14.25">
      <c r="A51" s="37" t="str">
        <f>$A$23</f>
        <v xml:space="preserve">Operador de Máquina Costal</v>
      </c>
      <c r="B51" s="43"/>
      <c r="C51" s="48"/>
      <c r="D51" s="45">
        <f>B51*C51</f>
        <v>0</v>
      </c>
    </row>
    <row r="52" ht="14.25">
      <c r="H52" s="25"/>
    </row>
    <row r="54" ht="14.25">
      <c r="A54" s="26" t="s">
        <v>31</v>
      </c>
      <c r="B54" s="26"/>
      <c r="C54" s="26"/>
      <c r="D54" s="26"/>
      <c r="E54" s="26"/>
      <c r="F54" s="26"/>
      <c r="G54" s="26"/>
      <c r="H54" s="26"/>
    </row>
    <row r="55" ht="14.25" customHeight="1">
      <c r="A55" s="49" t="s">
        <v>56</v>
      </c>
      <c r="B55" s="49"/>
      <c r="C55" s="49"/>
      <c r="D55" s="49"/>
      <c r="E55" s="49"/>
      <c r="F55" s="49"/>
      <c r="G55" s="49"/>
      <c r="H55" s="49"/>
    </row>
    <row r="57" ht="14.25">
      <c r="A57" s="30" t="s">
        <v>31</v>
      </c>
      <c r="B57" s="30"/>
      <c r="C57" s="30"/>
      <c r="D57" s="30"/>
      <c r="E57" s="30"/>
      <c r="F57" s="30"/>
    </row>
    <row r="58" ht="42.75">
      <c r="A58" s="50" t="s">
        <v>44</v>
      </c>
      <c r="B58" s="51" t="s">
        <v>57</v>
      </c>
      <c r="C58" s="52" t="s">
        <v>58</v>
      </c>
      <c r="D58" s="52" t="s">
        <v>59</v>
      </c>
      <c r="E58" s="51" t="str">
        <f>A49</f>
        <v xml:space="preserve">ADICIONAL XXX</v>
      </c>
      <c r="F58" s="53" t="s">
        <v>60</v>
      </c>
    </row>
    <row r="59" ht="14.25">
      <c r="A59" s="37" t="str">
        <f>$A$23</f>
        <v xml:space="preserve">Operador de Máquina Costal</v>
      </c>
      <c r="B59" s="38"/>
      <c r="C59" s="38">
        <f>D30</f>
        <v>0</v>
      </c>
      <c r="D59" s="38">
        <f>D43</f>
        <v>0</v>
      </c>
      <c r="E59" s="54">
        <f>D51</f>
        <v>0</v>
      </c>
      <c r="F59" s="45">
        <f>SUM(B59:E59)</f>
        <v>0</v>
      </c>
    </row>
    <row r="60" ht="14.25">
      <c r="B60" s="55"/>
      <c r="C60" s="55"/>
      <c r="D60" s="55"/>
      <c r="F60" s="56"/>
      <c r="G60" s="57"/>
      <c r="H60" s="25"/>
    </row>
    <row r="62" ht="14.25">
      <c r="A62" s="26" t="s">
        <v>32</v>
      </c>
      <c r="B62" s="26"/>
      <c r="C62" s="26"/>
      <c r="D62" s="26"/>
      <c r="E62" s="26"/>
      <c r="F62" s="26"/>
      <c r="G62" s="26"/>
      <c r="H62" s="26"/>
    </row>
    <row r="64" ht="14.25" customHeight="1">
      <c r="A64" s="28" t="s">
        <v>61</v>
      </c>
      <c r="B64" s="28"/>
      <c r="C64" s="28"/>
      <c r="D64" s="28"/>
      <c r="E64" s="28"/>
      <c r="F64" s="28"/>
      <c r="G64" s="28"/>
      <c r="H64" s="28"/>
    </row>
    <row r="66" ht="26.850000000000001" customHeight="1">
      <c r="A66" s="58" t="s">
        <v>62</v>
      </c>
      <c r="B66" s="58"/>
      <c r="C66" s="58"/>
      <c r="D66" s="58"/>
      <c r="E66" s="59"/>
    </row>
    <row r="67" ht="26.850000000000001">
      <c r="A67" s="60" t="s">
        <v>44</v>
      </c>
      <c r="B67" s="61" t="s">
        <v>45</v>
      </c>
      <c r="C67" s="62" t="s">
        <v>63</v>
      </c>
      <c r="D67" s="63" t="s">
        <v>53</v>
      </c>
    </row>
    <row r="68" ht="14.25">
      <c r="A68" s="37" t="str">
        <f>$A$23</f>
        <v xml:space="preserve">Operador de Máquina Costal</v>
      </c>
      <c r="B68" s="38">
        <f>F59</f>
        <v>0</v>
      </c>
      <c r="C68" s="64">
        <f>1/12</f>
        <v>8.3333333333333301e-002</v>
      </c>
      <c r="D68" s="45">
        <f>B68*C68</f>
        <v>0</v>
      </c>
    </row>
    <row r="70" ht="26.850000000000001" customHeight="1">
      <c r="A70" s="58" t="s">
        <v>64</v>
      </c>
      <c r="B70" s="58"/>
      <c r="C70" s="58"/>
      <c r="D70" s="58"/>
    </row>
    <row r="71" ht="26.850000000000001">
      <c r="A71" s="60" t="s">
        <v>44</v>
      </c>
      <c r="B71" s="61" t="s">
        <v>45</v>
      </c>
      <c r="C71" s="62" t="s">
        <v>63</v>
      </c>
      <c r="D71" s="63" t="s">
        <v>53</v>
      </c>
    </row>
    <row r="72" ht="14.25">
      <c r="A72" s="37" t="str">
        <f>$A$23</f>
        <v xml:space="preserve">Operador de Máquina Costal</v>
      </c>
      <c r="B72" s="38">
        <f>F59</f>
        <v>0</v>
      </c>
      <c r="C72" s="64">
        <f>1/12</f>
        <v>8.3333333333333301e-002</v>
      </c>
      <c r="D72" s="45">
        <f>B72*C72</f>
        <v>0</v>
      </c>
    </row>
    <row r="74" ht="14.25" customHeight="1">
      <c r="A74" s="58" t="s">
        <v>65</v>
      </c>
      <c r="B74" s="58"/>
      <c r="C74" s="58"/>
      <c r="D74" s="58"/>
      <c r="E74" s="58"/>
    </row>
    <row r="75" ht="26.850000000000001">
      <c r="A75" s="34" t="s">
        <v>44</v>
      </c>
      <c r="B75" s="35" t="s">
        <v>45</v>
      </c>
      <c r="C75" s="65" t="s">
        <v>66</v>
      </c>
      <c r="D75" s="65" t="s">
        <v>63</v>
      </c>
      <c r="E75" s="36" t="s">
        <v>53</v>
      </c>
    </row>
    <row r="76" ht="14.25">
      <c r="A76" s="37" t="str">
        <f>$A$23</f>
        <v xml:space="preserve">Operador de Máquina Costal</v>
      </c>
      <c r="B76" s="38">
        <f>F59</f>
        <v>0</v>
      </c>
      <c r="C76" s="66">
        <f>1/3</f>
        <v>0.33333333333333298</v>
      </c>
      <c r="D76" s="64">
        <f>1/12</f>
        <v>8.3333333333333301e-002</v>
      </c>
      <c r="E76" s="45">
        <f>B76*C76*D76</f>
        <v>0</v>
      </c>
    </row>
    <row r="78" ht="14.25">
      <c r="A78" s="30" t="s">
        <v>61</v>
      </c>
      <c r="B78" s="30"/>
      <c r="C78" s="30"/>
      <c r="D78" s="30"/>
      <c r="E78" s="30"/>
    </row>
    <row r="79" ht="14.25">
      <c r="A79" s="60" t="s">
        <v>44</v>
      </c>
      <c r="B79" s="61" t="s">
        <v>67</v>
      </c>
      <c r="C79" s="61" t="s">
        <v>68</v>
      </c>
      <c r="D79" s="61" t="s">
        <v>69</v>
      </c>
      <c r="E79" s="63" t="s">
        <v>60</v>
      </c>
    </row>
    <row r="80" ht="14.25">
      <c r="A80" s="37" t="str">
        <f>$A$23</f>
        <v xml:space="preserve">Operador de Máquina Costal</v>
      </c>
      <c r="B80" s="38">
        <f>D68</f>
        <v>0</v>
      </c>
      <c r="C80" s="38">
        <f>D72</f>
        <v>0</v>
      </c>
      <c r="D80" s="38">
        <f>E76</f>
        <v>0</v>
      </c>
      <c r="E80" s="45">
        <f>SUM(B80:D80)</f>
        <v>0</v>
      </c>
    </row>
    <row r="81" ht="14.25">
      <c r="B81" s="55"/>
      <c r="C81" s="55"/>
      <c r="D81" s="55"/>
      <c r="E81" s="57"/>
      <c r="H81" s="25"/>
    </row>
    <row r="83" ht="14.25" customHeight="1">
      <c r="A83" s="28" t="s">
        <v>70</v>
      </c>
      <c r="B83" s="28"/>
      <c r="C83" s="28"/>
      <c r="D83" s="28"/>
      <c r="E83" s="28"/>
      <c r="F83" s="28"/>
      <c r="G83" s="28"/>
      <c r="H83" s="28"/>
    </row>
    <row r="84" ht="14.25" customHeight="1">
      <c r="A84" s="29" t="s">
        <v>71</v>
      </c>
      <c r="B84" s="29"/>
      <c r="C84" s="29"/>
      <c r="D84" s="29"/>
      <c r="E84" s="29"/>
      <c r="F84" s="29"/>
      <c r="G84" s="29"/>
      <c r="H84" s="29"/>
    </row>
    <row r="85" ht="14.25" customHeight="1">
      <c r="A85" s="29"/>
      <c r="B85" s="29"/>
      <c r="C85" s="29"/>
      <c r="D85" s="29"/>
      <c r="E85" s="29"/>
      <c r="F85" s="29"/>
      <c r="G85" s="29"/>
      <c r="H85" s="29"/>
    </row>
    <row r="87" ht="14.25">
      <c r="A87" s="30" t="s">
        <v>72</v>
      </c>
      <c r="B87" s="30"/>
    </row>
    <row r="88" ht="14.25">
      <c r="A88" s="60" t="s">
        <v>73</v>
      </c>
      <c r="B88" s="63" t="s">
        <v>46</v>
      </c>
    </row>
    <row r="89" ht="14.25">
      <c r="A89" s="67" t="s">
        <v>74</v>
      </c>
      <c r="B89" s="68">
        <v>0</v>
      </c>
    </row>
    <row r="90" ht="14.25">
      <c r="A90" s="69" t="s">
        <v>75</v>
      </c>
      <c r="B90" s="70">
        <v>0</v>
      </c>
    </row>
    <row r="91" ht="14.25">
      <c r="A91" s="69" t="s">
        <v>76</v>
      </c>
      <c r="B91" s="71">
        <v>0</v>
      </c>
    </row>
    <row r="92" ht="14.25">
      <c r="A92" s="69" t="s">
        <v>77</v>
      </c>
      <c r="B92" s="70">
        <v>0</v>
      </c>
    </row>
    <row r="93" ht="14.25">
      <c r="A93" s="69" t="s">
        <v>78</v>
      </c>
      <c r="B93" s="70">
        <v>0</v>
      </c>
    </row>
    <row r="94" ht="14.25">
      <c r="A94" s="69" t="s">
        <v>79</v>
      </c>
      <c r="B94" s="70">
        <v>0</v>
      </c>
    </row>
    <row r="95" ht="14.25">
      <c r="A95" s="69" t="s">
        <v>80</v>
      </c>
      <c r="B95" s="70">
        <v>0</v>
      </c>
    </row>
    <row r="96" ht="14.25">
      <c r="A96" s="72" t="s">
        <v>81</v>
      </c>
      <c r="B96" s="73">
        <v>0</v>
      </c>
    </row>
    <row r="97" ht="14.25">
      <c r="A97" s="74" t="s">
        <v>82</v>
      </c>
      <c r="B97" s="75">
        <f>SUM(B89:B96)</f>
        <v>0</v>
      </c>
    </row>
    <row r="99" ht="14.25">
      <c r="A99" s="30" t="s">
        <v>83</v>
      </c>
      <c r="B99" s="30"/>
      <c r="C99" s="30"/>
      <c r="D99" s="30"/>
    </row>
    <row r="100" ht="14.25">
      <c r="A100" s="60" t="s">
        <v>44</v>
      </c>
      <c r="B100" s="61" t="s">
        <v>45</v>
      </c>
      <c r="C100" s="61" t="s">
        <v>46</v>
      </c>
      <c r="D100" s="63" t="s">
        <v>53</v>
      </c>
    </row>
    <row r="101" ht="14.25">
      <c r="A101" s="37" t="str">
        <f>$A$23</f>
        <v xml:space="preserve">Operador de Máquina Costal</v>
      </c>
      <c r="B101" s="38">
        <f>F59+E80</f>
        <v>0</v>
      </c>
      <c r="C101" s="64">
        <f>SUM($B$89:$B$95)</f>
        <v>0</v>
      </c>
      <c r="D101" s="45">
        <f>B101*C101</f>
        <v>0</v>
      </c>
    </row>
    <row r="103" ht="14.25">
      <c r="A103" s="30" t="s">
        <v>84</v>
      </c>
      <c r="B103" s="30"/>
      <c r="C103" s="30"/>
      <c r="D103" s="30"/>
    </row>
    <row r="104" ht="14.25">
      <c r="A104" s="60" t="s">
        <v>44</v>
      </c>
      <c r="B104" s="61" t="s">
        <v>45</v>
      </c>
      <c r="C104" s="61" t="s">
        <v>46</v>
      </c>
      <c r="D104" s="63" t="s">
        <v>53</v>
      </c>
    </row>
    <row r="105" ht="14.25">
      <c r="A105" s="37" t="str">
        <f>$A$23</f>
        <v xml:space="preserve">Operador de Máquina Costal</v>
      </c>
      <c r="B105" s="38">
        <f>F59+E80</f>
        <v>0</v>
      </c>
      <c r="C105" s="64">
        <f>$B$96</f>
        <v>0</v>
      </c>
      <c r="D105" s="45">
        <f>B105*C105</f>
        <v>0</v>
      </c>
    </row>
    <row r="107" ht="14.25">
      <c r="A107" s="30" t="s">
        <v>70</v>
      </c>
      <c r="B107" s="30"/>
      <c r="C107" s="30"/>
      <c r="D107" s="30"/>
    </row>
    <row r="108" ht="14.25">
      <c r="A108" s="60" t="s">
        <v>44</v>
      </c>
      <c r="B108" s="61" t="s">
        <v>85</v>
      </c>
      <c r="C108" s="61" t="s">
        <v>81</v>
      </c>
      <c r="D108" s="63" t="s">
        <v>60</v>
      </c>
    </row>
    <row r="109" ht="14.25">
      <c r="A109" s="37" t="str">
        <f>$A$23</f>
        <v xml:space="preserve">Operador de Máquina Costal</v>
      </c>
      <c r="B109" s="38">
        <f>D101</f>
        <v>0</v>
      </c>
      <c r="C109" s="38">
        <f>D105</f>
        <v>0</v>
      </c>
      <c r="D109" s="45">
        <f>B109+C109</f>
        <v>0</v>
      </c>
    </row>
    <row r="111" ht="14.25" customHeight="1">
      <c r="A111" s="28" t="s">
        <v>86</v>
      </c>
      <c r="B111" s="28"/>
      <c r="C111" s="28"/>
      <c r="D111" s="28"/>
      <c r="E111" s="28"/>
      <c r="F111" s="28"/>
      <c r="G111" s="28"/>
      <c r="H111" s="28"/>
    </row>
    <row r="112" ht="14.25" customHeight="1">
      <c r="A112" s="29" t="s">
        <v>87</v>
      </c>
      <c r="B112" s="29"/>
      <c r="C112" s="29"/>
      <c r="D112" s="29"/>
      <c r="E112" s="29"/>
      <c r="F112" s="29"/>
      <c r="G112" s="29"/>
      <c r="H112" s="29"/>
    </row>
    <row r="113" ht="14.25">
      <c r="A113" s="29"/>
      <c r="B113" s="29"/>
      <c r="C113" s="29"/>
      <c r="D113" s="29"/>
      <c r="E113" s="29"/>
      <c r="F113" s="29"/>
      <c r="G113" s="29"/>
      <c r="H113" s="29"/>
    </row>
    <row r="115" ht="14.25">
      <c r="A115" s="25" t="s">
        <v>88</v>
      </c>
      <c r="B115" s="25"/>
      <c r="C115" s="25"/>
      <c r="D115" s="25"/>
      <c r="E115" s="25"/>
      <c r="F115" s="25"/>
      <c r="G115" s="25"/>
    </row>
    <row r="117" ht="14.25">
      <c r="A117" s="30" t="s">
        <v>89</v>
      </c>
      <c r="B117" s="30"/>
      <c r="C117" s="30"/>
      <c r="D117" s="30"/>
      <c r="E117" s="30"/>
    </row>
    <row r="118" ht="26.850000000000001">
      <c r="A118" s="60" t="s">
        <v>44</v>
      </c>
      <c r="B118" s="61" t="s">
        <v>90</v>
      </c>
      <c r="C118" s="61" t="s">
        <v>91</v>
      </c>
      <c r="D118" s="62" t="s">
        <v>92</v>
      </c>
      <c r="E118" s="63" t="s">
        <v>93</v>
      </c>
    </row>
    <row r="119" ht="14.25">
      <c r="A119" s="37" t="str">
        <f>$A$23</f>
        <v xml:space="preserve">Operador de Máquina Costal</v>
      </c>
      <c r="B119" s="43">
        <v>0</v>
      </c>
      <c r="C119" s="76">
        <v>0</v>
      </c>
      <c r="D119" s="76">
        <v>0</v>
      </c>
      <c r="E119" s="45">
        <f>B119*C119*D119</f>
        <v>0</v>
      </c>
    </row>
    <row r="121" ht="14.25">
      <c r="A121" s="30" t="s">
        <v>94</v>
      </c>
      <c r="B121" s="30"/>
      <c r="C121" s="30"/>
      <c r="D121" s="30"/>
      <c r="E121" s="30"/>
    </row>
    <row r="122" ht="14.25">
      <c r="A122" s="60" t="s">
        <v>44</v>
      </c>
      <c r="B122" s="61" t="s">
        <v>45</v>
      </c>
      <c r="C122" s="61" t="s">
        <v>95</v>
      </c>
      <c r="D122" s="61" t="s">
        <v>46</v>
      </c>
      <c r="E122" s="63" t="s">
        <v>96</v>
      </c>
    </row>
    <row r="123" ht="14.25">
      <c r="A123" s="37" t="str">
        <f>$A$23</f>
        <v xml:space="preserve">Operador de Máquina Costal</v>
      </c>
      <c r="B123" s="38">
        <f>IF(B119&gt;0,B23,0)</f>
        <v>0</v>
      </c>
      <c r="C123" s="44">
        <v>0</v>
      </c>
      <c r="D123" s="77">
        <v>0</v>
      </c>
      <c r="E123" s="45">
        <f>B123*C123*D123</f>
        <v>0</v>
      </c>
    </row>
    <row r="125" ht="14.25">
      <c r="A125" s="30" t="s">
        <v>97</v>
      </c>
      <c r="B125" s="30"/>
      <c r="C125" s="30"/>
      <c r="D125" s="30"/>
    </row>
    <row r="126" ht="14.25">
      <c r="A126" s="60" t="s">
        <v>44</v>
      </c>
      <c r="B126" s="61" t="s">
        <v>93</v>
      </c>
      <c r="C126" s="61" t="s">
        <v>98</v>
      </c>
      <c r="D126" s="63" t="s">
        <v>99</v>
      </c>
    </row>
    <row r="127" ht="14.25">
      <c r="A127" s="37" t="str">
        <f>$A$23</f>
        <v xml:space="preserve">Operador de Máquina Costal</v>
      </c>
      <c r="B127" s="38">
        <f>E119</f>
        <v>0</v>
      </c>
      <c r="C127" s="38">
        <f>E123</f>
        <v>0</v>
      </c>
      <c r="D127" s="45">
        <f>B127-C127</f>
        <v>0</v>
      </c>
    </row>
    <row r="129" ht="14.25">
      <c r="A129" s="25" t="s">
        <v>100</v>
      </c>
      <c r="B129" s="25"/>
      <c r="C129" s="25"/>
      <c r="D129" s="25"/>
      <c r="E129" s="25"/>
      <c r="F129" s="25"/>
      <c r="G129" s="25"/>
    </row>
    <row r="131" ht="14.25">
      <c r="A131" s="30" t="s">
        <v>100</v>
      </c>
      <c r="B131" s="30"/>
      <c r="C131" s="30"/>
      <c r="D131" s="30"/>
    </row>
    <row r="132" ht="26.850000000000001">
      <c r="A132" s="34" t="s">
        <v>44</v>
      </c>
      <c r="B132" s="35" t="s">
        <v>101</v>
      </c>
      <c r="C132" s="65" t="s">
        <v>92</v>
      </c>
      <c r="D132" s="36" t="s">
        <v>53</v>
      </c>
    </row>
    <row r="133" ht="14.25">
      <c r="A133" s="37" t="str">
        <f>$A$23</f>
        <v xml:space="preserve">Operador de Máquina Costal</v>
      </c>
      <c r="B133" s="43">
        <v>0</v>
      </c>
      <c r="C133" s="76">
        <v>0</v>
      </c>
      <c r="D133" s="45">
        <f>B133*C133</f>
        <v>0</v>
      </c>
    </row>
    <row r="135" ht="14.25">
      <c r="A135" s="30" t="s">
        <v>102</v>
      </c>
      <c r="B135" s="30"/>
      <c r="C135" s="30"/>
      <c r="D135" s="30"/>
    </row>
    <row r="136" ht="14.25">
      <c r="A136" s="60" t="s">
        <v>44</v>
      </c>
      <c r="B136" s="61" t="s">
        <v>45</v>
      </c>
      <c r="C136" s="61" t="s">
        <v>46</v>
      </c>
      <c r="D136" s="63" t="s">
        <v>96</v>
      </c>
    </row>
    <row r="137" ht="14.25">
      <c r="A137" s="37" t="str">
        <f>$A$23</f>
        <v xml:space="preserve">Operador de Máquina Costal</v>
      </c>
      <c r="B137" s="38">
        <f>D133</f>
        <v>0</v>
      </c>
      <c r="C137" s="44">
        <v>0</v>
      </c>
      <c r="D137" s="45">
        <f>B137*C137</f>
        <v>0</v>
      </c>
    </row>
    <row r="139" ht="14.25">
      <c r="A139" s="30" t="s">
        <v>103</v>
      </c>
      <c r="B139" s="30"/>
      <c r="C139" s="30"/>
      <c r="D139" s="30"/>
    </row>
    <row r="140" ht="14.25">
      <c r="A140" s="60" t="s">
        <v>44</v>
      </c>
      <c r="B140" s="61" t="s">
        <v>93</v>
      </c>
      <c r="C140" s="61" t="s">
        <v>96</v>
      </c>
      <c r="D140" s="63" t="s">
        <v>99</v>
      </c>
    </row>
    <row r="141" ht="14.25">
      <c r="A141" s="37" t="str">
        <f>$A$23</f>
        <v xml:space="preserve">Operador de Máquina Costal</v>
      </c>
      <c r="B141" s="38">
        <f>D133</f>
        <v>0</v>
      </c>
      <c r="C141" s="38">
        <f>D137</f>
        <v>0</v>
      </c>
      <c r="D141" s="45">
        <f>B141-C141</f>
        <v>0</v>
      </c>
    </row>
    <row r="143" ht="14.25" customHeight="1">
      <c r="A143" s="25" t="s">
        <v>104</v>
      </c>
      <c r="B143" s="25"/>
      <c r="C143" s="25"/>
      <c r="D143" s="25"/>
      <c r="E143" s="25"/>
      <c r="F143" s="25"/>
      <c r="G143" s="78"/>
      <c r="H143" s="78"/>
    </row>
    <row r="144" ht="14.25" customHeight="1">
      <c r="A144" s="27" t="s">
        <v>105</v>
      </c>
      <c r="B144" s="27"/>
      <c r="C144" s="27"/>
      <c r="D144" s="27"/>
      <c r="E144" s="27"/>
      <c r="F144" s="27"/>
      <c r="G144" s="27"/>
      <c r="H144" s="27"/>
    </row>
    <row r="146" ht="14.25">
      <c r="A146" s="30" t="s">
        <v>106</v>
      </c>
      <c r="B146" s="30"/>
      <c r="C146" s="30"/>
      <c r="D146" s="30"/>
    </row>
    <row r="147" ht="14.25">
      <c r="A147" s="60" t="s">
        <v>44</v>
      </c>
      <c r="B147" s="79" t="s">
        <v>107</v>
      </c>
      <c r="C147" s="79" t="s">
        <v>96</v>
      </c>
      <c r="D147" s="80" t="s">
        <v>99</v>
      </c>
    </row>
    <row r="148" ht="14.25">
      <c r="A148" s="37" t="str">
        <f>$A$23</f>
        <v xml:space="preserve">Operador de Máquina Costal</v>
      </c>
      <c r="B148" s="81">
        <v>0</v>
      </c>
      <c r="C148" s="81">
        <v>0</v>
      </c>
      <c r="D148" s="45">
        <f>B148-C148</f>
        <v>0</v>
      </c>
    </row>
    <row r="150" ht="14.25" customHeight="1">
      <c r="A150" s="82" t="s">
        <v>108</v>
      </c>
      <c r="B150" s="82"/>
      <c r="C150" s="82"/>
      <c r="D150" s="82"/>
      <c r="E150" s="82"/>
      <c r="F150" s="82"/>
      <c r="G150" s="78"/>
      <c r="H150" s="78"/>
    </row>
    <row r="151" ht="14.25" customHeight="1">
      <c r="A151" s="27" t="s">
        <v>105</v>
      </c>
      <c r="B151" s="27"/>
      <c r="C151" s="27"/>
      <c r="D151" s="27"/>
      <c r="E151" s="27"/>
      <c r="F151" s="27"/>
      <c r="G151" s="27"/>
      <c r="H151" s="27"/>
    </row>
    <row r="153" ht="14.25">
      <c r="A153" s="30" t="s">
        <v>109</v>
      </c>
      <c r="B153" s="30"/>
      <c r="C153" s="30"/>
      <c r="D153" s="30"/>
    </row>
    <row r="154" ht="14.25">
      <c r="A154" s="60" t="s">
        <v>44</v>
      </c>
      <c r="B154" s="79" t="s">
        <v>107</v>
      </c>
      <c r="C154" s="79" t="s">
        <v>110</v>
      </c>
      <c r="D154" s="80" t="s">
        <v>99</v>
      </c>
    </row>
    <row r="155" ht="14.25">
      <c r="A155" s="37" t="str">
        <f>$A$23</f>
        <v xml:space="preserve">Operador de Máquina Costal</v>
      </c>
      <c r="B155" s="81">
        <v>0</v>
      </c>
      <c r="C155" s="81">
        <v>0</v>
      </c>
      <c r="D155" s="45">
        <f>B155*C155</f>
        <v>0</v>
      </c>
    </row>
    <row r="157" ht="14.25">
      <c r="A157" s="30" t="s">
        <v>86</v>
      </c>
      <c r="B157" s="30"/>
      <c r="C157" s="30"/>
      <c r="D157" s="30"/>
      <c r="E157" s="30"/>
      <c r="F157" s="30"/>
      <c r="G157" s="83"/>
    </row>
    <row r="158" ht="14.25">
      <c r="A158" s="60" t="s">
        <v>44</v>
      </c>
      <c r="B158" s="61" t="s">
        <v>111</v>
      </c>
      <c r="C158" s="61" t="s">
        <v>112</v>
      </c>
      <c r="D158" s="61" t="s">
        <v>113</v>
      </c>
      <c r="E158" s="61" t="s">
        <v>114</v>
      </c>
      <c r="F158" s="63" t="s">
        <v>60</v>
      </c>
    </row>
    <row r="159" ht="14.25">
      <c r="A159" s="37" t="str">
        <f>$A$23</f>
        <v xml:space="preserve">Operador de Máquina Costal</v>
      </c>
      <c r="B159" s="38">
        <f>D127</f>
        <v>0</v>
      </c>
      <c r="C159" s="38">
        <f>D141</f>
        <v>0</v>
      </c>
      <c r="D159" s="38">
        <f>D148</f>
        <v>0</v>
      </c>
      <c r="E159" s="38">
        <f>D155</f>
        <v>0</v>
      </c>
      <c r="F159" s="45">
        <f>SUM(B159:E159)</f>
        <v>0</v>
      </c>
    </row>
    <row r="161" ht="14.25">
      <c r="A161" s="26" t="s">
        <v>32</v>
      </c>
      <c r="B161" s="26"/>
      <c r="C161" s="26"/>
      <c r="D161" s="26"/>
      <c r="E161" s="26"/>
      <c r="F161" s="26"/>
      <c r="G161" s="26"/>
      <c r="H161" s="26"/>
    </row>
    <row r="163" ht="14.25">
      <c r="A163" s="30" t="s">
        <v>32</v>
      </c>
      <c r="B163" s="30"/>
      <c r="C163" s="30"/>
      <c r="D163" s="30"/>
      <c r="E163" s="30"/>
    </row>
    <row r="164" ht="14.25">
      <c r="A164" s="60" t="s">
        <v>44</v>
      </c>
      <c r="B164" s="61" t="s">
        <v>115</v>
      </c>
      <c r="C164" s="61" t="s">
        <v>116</v>
      </c>
      <c r="D164" s="61" t="s">
        <v>117</v>
      </c>
      <c r="E164" s="63" t="s">
        <v>60</v>
      </c>
    </row>
    <row r="165" ht="14.25">
      <c r="A165" s="37" t="str">
        <f>$A$23</f>
        <v xml:space="preserve">Operador de Máquina Costal</v>
      </c>
      <c r="B165" s="38">
        <f>E80</f>
        <v>0</v>
      </c>
      <c r="C165" s="38">
        <f>D109</f>
        <v>0</v>
      </c>
      <c r="D165" s="38">
        <f>F159</f>
        <v>0</v>
      </c>
      <c r="E165" s="45">
        <f>SUM(B165:D165)</f>
        <v>0</v>
      </c>
    </row>
    <row r="167" ht="14.25">
      <c r="A167" s="26" t="s">
        <v>33</v>
      </c>
      <c r="B167" s="26"/>
      <c r="C167" s="26"/>
      <c r="D167" s="26"/>
      <c r="E167" s="26"/>
      <c r="F167" s="26"/>
      <c r="G167" s="26"/>
      <c r="H167" s="26"/>
    </row>
    <row r="168" ht="14.25" customHeight="1">
      <c r="A168" s="29" t="s">
        <v>118</v>
      </c>
      <c r="B168" s="29"/>
      <c r="C168" s="29"/>
      <c r="D168" s="29"/>
      <c r="E168" s="29"/>
      <c r="F168" s="29"/>
      <c r="G168" s="29"/>
      <c r="H168" s="29"/>
    </row>
    <row r="169" ht="14.25" customHeight="1">
      <c r="A169" s="29"/>
      <c r="B169" s="29"/>
      <c r="C169" s="29"/>
      <c r="D169" s="29"/>
      <c r="E169" s="29"/>
      <c r="F169" s="29"/>
      <c r="G169" s="29"/>
      <c r="H169" s="29"/>
    </row>
    <row r="171" ht="14.25">
      <c r="A171" s="30" t="s">
        <v>119</v>
      </c>
      <c r="B171" s="30"/>
    </row>
    <row r="172" ht="14.25">
      <c r="A172" s="50" t="s">
        <v>120</v>
      </c>
      <c r="B172" s="53" t="s">
        <v>46</v>
      </c>
    </row>
    <row r="173" ht="26.850000000000001">
      <c r="A173" s="84" t="s">
        <v>121</v>
      </c>
      <c r="B173" s="71">
        <v>0</v>
      </c>
    </row>
    <row r="174" ht="26.850000000000001">
      <c r="A174" s="84" t="s">
        <v>122</v>
      </c>
      <c r="B174" s="71">
        <v>0</v>
      </c>
    </row>
    <row r="175" ht="26.850000000000001">
      <c r="A175" s="84" t="s">
        <v>123</v>
      </c>
      <c r="B175" s="71">
        <v>0</v>
      </c>
    </row>
    <row r="176" ht="26.850000000000001">
      <c r="A176" s="85" t="s">
        <v>124</v>
      </c>
      <c r="B176" s="86">
        <v>0</v>
      </c>
    </row>
    <row r="177" ht="14.25">
      <c r="A177" s="50" t="s">
        <v>82</v>
      </c>
      <c r="B177" s="87">
        <f>SUM(B173:B176)</f>
        <v>0</v>
      </c>
      <c r="H177" s="25"/>
    </row>
    <row r="179" ht="14.25" customHeight="1">
      <c r="A179" s="28" t="s">
        <v>125</v>
      </c>
      <c r="B179" s="28"/>
      <c r="C179" s="28"/>
      <c r="D179" s="28"/>
      <c r="E179" s="28"/>
      <c r="F179" s="28"/>
      <c r="G179" s="28"/>
      <c r="H179" s="28"/>
    </row>
    <row r="180" ht="14.25" customHeight="1">
      <c r="A180" s="29" t="s">
        <v>126</v>
      </c>
      <c r="B180" s="29"/>
      <c r="C180" s="29"/>
      <c r="D180" s="29"/>
      <c r="E180" s="29"/>
      <c r="F180" s="29"/>
      <c r="G180" s="29"/>
      <c r="H180" s="29"/>
    </row>
    <row r="181" ht="14.25">
      <c r="A181" s="29"/>
      <c r="B181" s="29"/>
      <c r="C181" s="29"/>
      <c r="D181" s="29"/>
      <c r="E181" s="29"/>
      <c r="F181" s="29"/>
      <c r="G181" s="29"/>
      <c r="H181" s="29"/>
    </row>
    <row r="182" ht="14.25">
      <c r="A182" s="29"/>
      <c r="B182" s="29"/>
      <c r="C182" s="29"/>
      <c r="D182" s="29"/>
      <c r="E182" s="29"/>
      <c r="F182" s="29"/>
      <c r="G182" s="29"/>
      <c r="H182" s="29"/>
    </row>
    <row r="183" ht="14.25">
      <c r="A183" s="29"/>
      <c r="B183" s="29"/>
      <c r="C183" s="29"/>
      <c r="D183" s="29"/>
      <c r="E183" s="29"/>
      <c r="F183" s="29"/>
      <c r="G183" s="29"/>
      <c r="H183" s="29"/>
    </row>
    <row r="184" ht="14.25">
      <c r="A184" s="29"/>
      <c r="B184" s="29"/>
      <c r="C184" s="29"/>
      <c r="D184" s="29"/>
      <c r="E184" s="29"/>
      <c r="F184" s="29"/>
      <c r="G184" s="29"/>
      <c r="H184" s="29"/>
    </row>
    <row r="185" ht="14.25">
      <c r="A185" s="21"/>
      <c r="B185" s="21"/>
      <c r="C185" s="21"/>
      <c r="D185" s="21"/>
      <c r="E185" s="21"/>
      <c r="F185" s="21"/>
      <c r="G185" s="21"/>
      <c r="H185" s="21"/>
    </row>
    <row r="186" ht="14.25">
      <c r="A186" s="30" t="s">
        <v>127</v>
      </c>
      <c r="B186" s="30"/>
      <c r="C186" s="30"/>
      <c r="D186" s="30"/>
    </row>
    <row r="187" ht="26.850000000000001">
      <c r="A187" s="60" t="s">
        <v>44</v>
      </c>
      <c r="B187" s="61" t="s">
        <v>45</v>
      </c>
      <c r="C187" s="62" t="s">
        <v>63</v>
      </c>
      <c r="D187" s="63" t="s">
        <v>53</v>
      </c>
    </row>
    <row r="188" ht="14.25">
      <c r="A188" s="37" t="str">
        <f>$A$23</f>
        <v xml:space="preserve">Operador de Máquina Costal</v>
      </c>
      <c r="B188" s="38">
        <f>F59+(E165-D101)</f>
        <v>0</v>
      </c>
      <c r="C188" s="88">
        <v>12</v>
      </c>
      <c r="D188" s="45">
        <f>B188/C188</f>
        <v>0</v>
      </c>
    </row>
    <row r="190" ht="14.25" customHeight="1">
      <c r="A190" s="58" t="s">
        <v>128</v>
      </c>
      <c r="B190" s="58"/>
      <c r="C190" s="58"/>
      <c r="D190" s="58"/>
      <c r="E190" s="89"/>
    </row>
    <row r="191" ht="26.850000000000001">
      <c r="A191" s="60" t="s">
        <v>44</v>
      </c>
      <c r="B191" s="61" t="s">
        <v>45</v>
      </c>
      <c r="C191" s="90" t="s">
        <v>129</v>
      </c>
      <c r="D191" s="63" t="s">
        <v>53</v>
      </c>
    </row>
    <row r="192" ht="14.25">
      <c r="A192" s="37" t="str">
        <f>$A$23</f>
        <v xml:space="preserve">Operador de Máquina Costal</v>
      </c>
      <c r="B192" s="38">
        <f>D105</f>
        <v>0</v>
      </c>
      <c r="C192" s="77">
        <v>0</v>
      </c>
      <c r="D192" s="45">
        <f>B192*C192</f>
        <v>0</v>
      </c>
    </row>
    <row r="194" ht="14.25">
      <c r="A194" s="30" t="s">
        <v>130</v>
      </c>
      <c r="B194" s="30"/>
      <c r="C194" s="30"/>
      <c r="D194" s="30"/>
    </row>
    <row r="195" ht="14.25">
      <c r="A195" s="60" t="s">
        <v>44</v>
      </c>
      <c r="B195" s="61" t="s">
        <v>45</v>
      </c>
      <c r="C195" s="61" t="s">
        <v>46</v>
      </c>
      <c r="D195" s="63" t="s">
        <v>53</v>
      </c>
    </row>
    <row r="196" ht="14.25">
      <c r="A196" s="37" t="str">
        <f>$A$23</f>
        <v xml:space="preserve">Operador de Máquina Costal</v>
      </c>
      <c r="B196" s="38">
        <f>D188+D192</f>
        <v>0</v>
      </c>
      <c r="C196" s="64">
        <f>$B$173</f>
        <v>0</v>
      </c>
      <c r="D196" s="45">
        <f>B196*C196</f>
        <v>0</v>
      </c>
    </row>
    <row r="198" ht="14.25" customHeight="1">
      <c r="A198" s="28" t="s">
        <v>131</v>
      </c>
      <c r="B198" s="28"/>
      <c r="C198" s="28"/>
      <c r="D198" s="28"/>
      <c r="E198" s="28"/>
      <c r="F198" s="28"/>
      <c r="G198" s="28"/>
      <c r="H198" s="28"/>
    </row>
    <row r="199" ht="14.25" customHeight="1">
      <c r="A199" s="29" t="s">
        <v>132</v>
      </c>
      <c r="B199" s="29"/>
      <c r="C199" s="29"/>
      <c r="D199" s="29"/>
      <c r="E199" s="29"/>
      <c r="F199" s="29"/>
      <c r="G199" s="29"/>
      <c r="H199" s="29"/>
    </row>
    <row r="200" ht="14.25">
      <c r="A200" s="29"/>
      <c r="B200" s="29"/>
      <c r="C200" s="29"/>
      <c r="D200" s="29"/>
      <c r="E200" s="29"/>
      <c r="F200" s="29"/>
      <c r="G200" s="29"/>
      <c r="H200" s="29"/>
    </row>
    <row r="201" ht="14.25">
      <c r="A201" s="29"/>
      <c r="B201" s="29"/>
      <c r="C201" s="29"/>
      <c r="D201" s="29"/>
      <c r="E201" s="29"/>
      <c r="F201" s="29"/>
      <c r="G201" s="29"/>
      <c r="H201" s="29"/>
    </row>
    <row r="202" ht="14.25">
      <c r="A202" s="29"/>
      <c r="B202" s="29"/>
      <c r="C202" s="29"/>
      <c r="D202" s="29"/>
      <c r="E202" s="29"/>
      <c r="F202" s="29"/>
      <c r="G202" s="29"/>
      <c r="H202" s="29"/>
    </row>
    <row r="203" ht="14.25">
      <c r="A203" s="29"/>
      <c r="B203" s="29"/>
      <c r="C203" s="29"/>
      <c r="D203" s="29"/>
      <c r="E203" s="29"/>
      <c r="F203" s="29"/>
      <c r="G203" s="29"/>
      <c r="H203" s="29"/>
    </row>
    <row r="205" ht="14.25">
      <c r="A205" s="30" t="s">
        <v>133</v>
      </c>
      <c r="B205" s="30"/>
      <c r="C205" s="30"/>
      <c r="D205" s="30"/>
    </row>
    <row r="206" ht="26.850000000000001">
      <c r="A206" s="60" t="s">
        <v>44</v>
      </c>
      <c r="B206" s="61" t="s">
        <v>45</v>
      </c>
      <c r="C206" s="62" t="s">
        <v>63</v>
      </c>
      <c r="D206" s="63" t="s">
        <v>53</v>
      </c>
    </row>
    <row r="207" ht="14.25">
      <c r="A207" s="37" t="str">
        <f>$A$23</f>
        <v xml:space="preserve">Operador de Máquina Costal</v>
      </c>
      <c r="B207" s="38">
        <f>F59+E165</f>
        <v>0</v>
      </c>
      <c r="C207" s="88">
        <v>12</v>
      </c>
      <c r="D207" s="45">
        <f>B207/C207</f>
        <v>0</v>
      </c>
    </row>
    <row r="209" ht="14.25" customHeight="1">
      <c r="A209" s="58" t="s">
        <v>134</v>
      </c>
      <c r="B209" s="58"/>
      <c r="C209" s="58"/>
      <c r="D209" s="58"/>
    </row>
    <row r="210" ht="26.850000000000001">
      <c r="A210" s="60" t="s">
        <v>44</v>
      </c>
      <c r="B210" s="61" t="s">
        <v>45</v>
      </c>
      <c r="C210" s="90" t="s">
        <v>129</v>
      </c>
      <c r="D210" s="63" t="s">
        <v>53</v>
      </c>
    </row>
    <row r="211" ht="14.25">
      <c r="A211" s="37" t="str">
        <f>$A$23</f>
        <v xml:space="preserve">Operador de Máquina Costal</v>
      </c>
      <c r="B211" s="38">
        <f>D105</f>
        <v>0</v>
      </c>
      <c r="C211" s="77">
        <v>0</v>
      </c>
      <c r="D211" s="45">
        <f>B211*C211</f>
        <v>0</v>
      </c>
    </row>
    <row r="213" ht="14.25">
      <c r="A213" s="30" t="s">
        <v>135</v>
      </c>
      <c r="B213" s="30"/>
      <c r="C213" s="30"/>
      <c r="D213" s="30"/>
    </row>
    <row r="214" ht="14.25">
      <c r="A214" s="60" t="s">
        <v>44</v>
      </c>
      <c r="B214" s="61" t="s">
        <v>45</v>
      </c>
      <c r="C214" s="61" t="s">
        <v>46</v>
      </c>
      <c r="D214" s="63" t="s">
        <v>53</v>
      </c>
    </row>
    <row r="215" ht="14.25">
      <c r="A215" s="37" t="str">
        <f>$A$23</f>
        <v xml:space="preserve">Operador de Máquina Costal</v>
      </c>
      <c r="B215" s="38">
        <f>D207+D211</f>
        <v>0</v>
      </c>
      <c r="C215" s="64">
        <f>$B$174</f>
        <v>0</v>
      </c>
      <c r="D215" s="45">
        <f>B215*C215</f>
        <v>0</v>
      </c>
    </row>
    <row r="217" ht="14.25" customHeight="1">
      <c r="A217" s="28" t="s">
        <v>136</v>
      </c>
      <c r="B217" s="28"/>
      <c r="C217" s="28"/>
      <c r="D217" s="28"/>
      <c r="E217" s="28"/>
      <c r="F217" s="28"/>
      <c r="G217" s="28"/>
      <c r="H217" s="28"/>
    </row>
    <row r="218" ht="14.25" customHeight="1">
      <c r="A218" s="91" t="s">
        <v>137</v>
      </c>
      <c r="B218" s="91"/>
      <c r="C218" s="91"/>
      <c r="D218" s="91"/>
      <c r="E218" s="91"/>
      <c r="F218" s="91"/>
      <c r="G218" s="91"/>
      <c r="H218" s="91"/>
    </row>
    <row r="219" ht="14.25">
      <c r="A219" s="91"/>
      <c r="B219" s="91"/>
      <c r="C219" s="91"/>
      <c r="D219" s="91"/>
      <c r="E219" s="91"/>
      <c r="F219" s="91"/>
      <c r="G219" s="91"/>
      <c r="H219" s="91"/>
    </row>
    <row r="220" ht="14.25">
      <c r="A220" s="91"/>
      <c r="B220" s="91"/>
      <c r="C220" s="91"/>
      <c r="D220" s="91"/>
      <c r="E220" s="91"/>
      <c r="F220" s="91"/>
      <c r="G220" s="91"/>
      <c r="H220" s="91"/>
    </row>
    <row r="222" ht="14.25">
      <c r="A222" s="30" t="s">
        <v>138</v>
      </c>
      <c r="B222" s="30"/>
      <c r="C222" s="30"/>
      <c r="D222" s="30"/>
      <c r="E222" s="30"/>
    </row>
    <row r="223" ht="39.549999999999997">
      <c r="A223" s="60" t="s">
        <v>44</v>
      </c>
      <c r="B223" s="62" t="s">
        <v>139</v>
      </c>
      <c r="C223" s="62" t="s">
        <v>140</v>
      </c>
      <c r="D223" s="62" t="s">
        <v>141</v>
      </c>
      <c r="E223" s="63" t="s">
        <v>53</v>
      </c>
    </row>
    <row r="224" ht="14.25">
      <c r="A224" s="37" t="str">
        <f>$A$23</f>
        <v xml:space="preserve">Operador de Máquina Costal</v>
      </c>
      <c r="B224" s="92">
        <f>-D68</f>
        <v>-0</v>
      </c>
      <c r="C224" s="92">
        <f>-D72</f>
        <v>-0</v>
      </c>
      <c r="D224" s="92">
        <f>-E76</f>
        <v>-0</v>
      </c>
      <c r="E224" s="93">
        <f>SUM(B224:D224)</f>
        <v>0</v>
      </c>
    </row>
    <row r="226" ht="14.25">
      <c r="A226" s="30" t="s">
        <v>142</v>
      </c>
      <c r="B226" s="30"/>
      <c r="C226" s="30"/>
      <c r="D226" s="30"/>
    </row>
    <row r="227" ht="14.25">
      <c r="A227" s="60" t="s">
        <v>44</v>
      </c>
      <c r="B227" s="61" t="s">
        <v>143</v>
      </c>
      <c r="C227" s="61" t="s">
        <v>46</v>
      </c>
      <c r="D227" s="63" t="s">
        <v>53</v>
      </c>
    </row>
    <row r="228" ht="14.25">
      <c r="A228" s="37" t="str">
        <f>$A$23</f>
        <v xml:space="preserve">Operador de Máquina Costal</v>
      </c>
      <c r="B228" s="92">
        <f>E224</f>
        <v>0</v>
      </c>
      <c r="C228" s="64">
        <f>$B$175</f>
        <v>0</v>
      </c>
      <c r="D228" s="93">
        <f>B228*C228</f>
        <v>0</v>
      </c>
    </row>
    <row r="230" ht="14.25">
      <c r="A230" s="26" t="s">
        <v>33</v>
      </c>
      <c r="B230" s="26"/>
      <c r="C230" s="26"/>
      <c r="D230" s="26"/>
      <c r="E230" s="26"/>
      <c r="F230" s="26"/>
      <c r="G230" s="26"/>
      <c r="H230" s="26"/>
    </row>
    <row r="232" ht="14.25">
      <c r="A232" s="30" t="s">
        <v>33</v>
      </c>
      <c r="B232" s="30"/>
      <c r="C232" s="30"/>
      <c r="D232" s="30"/>
      <c r="E232" s="30"/>
    </row>
    <row r="233" ht="14.25">
      <c r="A233" s="60" t="s">
        <v>44</v>
      </c>
      <c r="B233" s="61" t="s">
        <v>144</v>
      </c>
      <c r="C233" s="61" t="s">
        <v>145</v>
      </c>
      <c r="D233" s="61" t="s">
        <v>146</v>
      </c>
      <c r="E233" s="63" t="s">
        <v>60</v>
      </c>
    </row>
    <row r="234" ht="14.25">
      <c r="A234" s="37" t="str">
        <f>$A$23</f>
        <v xml:space="preserve">Operador de Máquina Costal</v>
      </c>
      <c r="B234" s="38">
        <f>D196</f>
        <v>0</v>
      </c>
      <c r="C234" s="38">
        <f>D215</f>
        <v>0</v>
      </c>
      <c r="D234" s="92">
        <f>D228</f>
        <v>0</v>
      </c>
      <c r="E234" s="45">
        <f>SUM(B234:D234)</f>
        <v>0</v>
      </c>
    </row>
    <row r="236" ht="14.25">
      <c r="A236" s="26" t="s">
        <v>34</v>
      </c>
      <c r="B236" s="26"/>
      <c r="C236" s="26"/>
      <c r="D236" s="26"/>
      <c r="E236" s="26"/>
      <c r="F236" s="26"/>
      <c r="G236" s="26"/>
      <c r="H236" s="26"/>
    </row>
    <row r="237" ht="14.25" customHeight="1">
      <c r="A237" s="29" t="s">
        <v>147</v>
      </c>
      <c r="B237" s="29"/>
      <c r="C237" s="29"/>
      <c r="D237" s="29"/>
      <c r="E237" s="29"/>
      <c r="F237" s="29"/>
      <c r="G237" s="29"/>
      <c r="H237" s="29"/>
    </row>
    <row r="238" ht="14.25">
      <c r="A238" s="29"/>
      <c r="B238" s="29"/>
      <c r="C238" s="29"/>
      <c r="D238" s="29"/>
      <c r="E238" s="29"/>
      <c r="F238" s="29"/>
      <c r="G238" s="29"/>
      <c r="H238" s="29"/>
    </row>
    <row r="239" ht="14.25">
      <c r="A239" s="29"/>
      <c r="B239" s="29"/>
      <c r="C239" s="29"/>
      <c r="D239" s="29"/>
      <c r="E239" s="29"/>
      <c r="F239" s="29"/>
      <c r="G239" s="29"/>
      <c r="H239" s="29"/>
    </row>
    <row r="240" ht="14.25">
      <c r="A240" s="29"/>
      <c r="B240" s="29"/>
      <c r="C240" s="29"/>
      <c r="D240" s="29"/>
      <c r="E240" s="29"/>
      <c r="F240" s="29"/>
      <c r="G240" s="29"/>
      <c r="H240" s="29"/>
    </row>
    <row r="241" ht="14.25">
      <c r="A241" s="29"/>
      <c r="B241" s="29"/>
      <c r="C241" s="29"/>
      <c r="D241" s="29"/>
      <c r="E241" s="29"/>
      <c r="F241" s="29"/>
      <c r="G241" s="29"/>
      <c r="H241" s="29"/>
    </row>
    <row r="242" ht="14.25">
      <c r="A242" s="29"/>
      <c r="B242" s="29"/>
      <c r="C242" s="29"/>
      <c r="D242" s="29"/>
      <c r="E242" s="29"/>
      <c r="F242" s="29"/>
      <c r="G242" s="29"/>
      <c r="H242" s="29"/>
    </row>
    <row r="244" ht="15.75" customHeight="1">
      <c r="A244" s="58" t="s">
        <v>148</v>
      </c>
      <c r="B244" s="58"/>
      <c r="C244" s="58"/>
      <c r="D244" s="58"/>
      <c r="E244" s="58"/>
    </row>
    <row r="245" ht="15.75" customHeight="1">
      <c r="A245" s="58"/>
      <c r="B245" s="58"/>
      <c r="C245" s="58"/>
      <c r="D245" s="58"/>
      <c r="E245" s="58"/>
    </row>
    <row r="246" ht="15.75" customHeight="1">
      <c r="A246" s="58" t="s">
        <v>149</v>
      </c>
      <c r="B246" s="58"/>
      <c r="C246" s="58"/>
      <c r="D246" s="58"/>
      <c r="E246" s="58"/>
    </row>
    <row r="247" ht="14.25" customHeight="1">
      <c r="A247" s="58" t="s">
        <v>44</v>
      </c>
      <c r="B247" s="58" t="s">
        <v>150</v>
      </c>
      <c r="C247" s="58" t="s">
        <v>151</v>
      </c>
      <c r="D247" s="58" t="s">
        <v>152</v>
      </c>
      <c r="E247" s="58"/>
    </row>
    <row r="248" ht="26.850000000000001">
      <c r="A248" s="58"/>
      <c r="B248" s="58"/>
      <c r="C248" s="58"/>
      <c r="D248" s="58" t="s">
        <v>153</v>
      </c>
      <c r="E248" s="58" t="s">
        <v>154</v>
      </c>
    </row>
    <row r="249" ht="14.25">
      <c r="A249" s="94" t="s">
        <v>155</v>
      </c>
      <c r="B249" s="95"/>
      <c r="C249" s="96">
        <v>0</v>
      </c>
      <c r="D249" s="97">
        <f>(252/365)</f>
        <v>0.69041095890410997</v>
      </c>
      <c r="E249" s="98">
        <f t="shared" ref="E249:E260" si="1">(B249*C249)*D249</f>
        <v>0</v>
      </c>
    </row>
    <row r="250" ht="14.25">
      <c r="A250" s="84" t="s">
        <v>156</v>
      </c>
      <c r="B250" s="99"/>
      <c r="C250" s="100">
        <v>0</v>
      </c>
      <c r="D250" s="101">
        <v>1</v>
      </c>
      <c r="E250" s="102">
        <f t="shared" si="1"/>
        <v>0</v>
      </c>
    </row>
    <row r="251" ht="14.25">
      <c r="A251" s="84" t="s">
        <v>157</v>
      </c>
      <c r="B251" s="99"/>
      <c r="C251" s="100">
        <v>0</v>
      </c>
      <c r="D251" s="101">
        <f t="shared" ref="D251:D259" si="2">(252/365)</f>
        <v>0.69041095890410997</v>
      </c>
      <c r="E251" s="102">
        <f t="shared" si="1"/>
        <v>0</v>
      </c>
    </row>
    <row r="252" ht="14.25">
      <c r="A252" s="84" t="s">
        <v>158</v>
      </c>
      <c r="B252" s="99"/>
      <c r="C252" s="100">
        <v>0</v>
      </c>
      <c r="D252" s="101">
        <f t="shared" si="2"/>
        <v>0.69041095890410997</v>
      </c>
      <c r="E252" s="102">
        <f t="shared" si="1"/>
        <v>0</v>
      </c>
    </row>
    <row r="253" ht="14.25">
      <c r="A253" s="84" t="s">
        <v>159</v>
      </c>
      <c r="B253" s="99"/>
      <c r="C253" s="100">
        <v>0</v>
      </c>
      <c r="D253" s="101">
        <v>1</v>
      </c>
      <c r="E253" s="102">
        <f t="shared" si="1"/>
        <v>0</v>
      </c>
    </row>
    <row r="254" ht="14.25">
      <c r="A254" s="84" t="s">
        <v>160</v>
      </c>
      <c r="B254" s="99"/>
      <c r="C254" s="100">
        <v>0</v>
      </c>
      <c r="D254" s="101">
        <f t="shared" si="2"/>
        <v>0.69041095890410997</v>
      </c>
      <c r="E254" s="102">
        <f t="shared" si="1"/>
        <v>0</v>
      </c>
    </row>
    <row r="255" ht="14.25">
      <c r="A255" s="84" t="s">
        <v>161</v>
      </c>
      <c r="B255" s="99"/>
      <c r="C255" s="100">
        <v>0</v>
      </c>
      <c r="D255" s="101">
        <v>1</v>
      </c>
      <c r="E255" s="102">
        <f t="shared" si="1"/>
        <v>0</v>
      </c>
    </row>
    <row r="256" ht="14.25">
      <c r="A256" s="84" t="s">
        <v>162</v>
      </c>
      <c r="B256" s="99"/>
      <c r="C256" s="100">
        <v>0</v>
      </c>
      <c r="D256" s="101">
        <v>1</v>
      </c>
      <c r="E256" s="102">
        <f t="shared" si="1"/>
        <v>0</v>
      </c>
    </row>
    <row r="257" ht="14.25">
      <c r="A257" s="84" t="s">
        <v>163</v>
      </c>
      <c r="B257" s="99"/>
      <c r="C257" s="100">
        <v>0</v>
      </c>
      <c r="D257" s="101">
        <v>1</v>
      </c>
      <c r="E257" s="102">
        <f t="shared" si="1"/>
        <v>0</v>
      </c>
    </row>
    <row r="258" ht="14.25">
      <c r="A258" s="84" t="s">
        <v>164</v>
      </c>
      <c r="B258" s="99"/>
      <c r="C258" s="100">
        <v>0</v>
      </c>
      <c r="D258" s="101">
        <f t="shared" si="2"/>
        <v>0.69041095890410997</v>
      </c>
      <c r="E258" s="102">
        <f t="shared" si="1"/>
        <v>0</v>
      </c>
    </row>
    <row r="259" ht="14.25">
      <c r="A259" s="84" t="s">
        <v>165</v>
      </c>
      <c r="B259" s="99"/>
      <c r="C259" s="100">
        <v>0</v>
      </c>
      <c r="D259" s="101">
        <f t="shared" si="2"/>
        <v>0.69041095890410997</v>
      </c>
      <c r="E259" s="102">
        <f t="shared" si="1"/>
        <v>0</v>
      </c>
    </row>
    <row r="260" ht="14.25">
      <c r="A260" s="103" t="s">
        <v>166</v>
      </c>
      <c r="B260" s="104"/>
      <c r="C260" s="105">
        <v>0</v>
      </c>
      <c r="D260" s="106">
        <v>1</v>
      </c>
      <c r="E260" s="107">
        <f t="shared" si="1"/>
        <v>0</v>
      </c>
    </row>
    <row r="262" ht="15.75" customHeight="1">
      <c r="A262" s="58" t="s">
        <v>167</v>
      </c>
      <c r="B262" s="58"/>
    </row>
    <row r="263" ht="15.75" customHeight="1">
      <c r="A263" s="58"/>
      <c r="B263" s="58"/>
    </row>
    <row r="264" ht="14.25">
      <c r="A264" s="108" t="s">
        <v>168</v>
      </c>
      <c r="B264" s="58" t="str">
        <f>D247</f>
        <v>40h</v>
      </c>
    </row>
    <row r="265" ht="14.25">
      <c r="A265" s="94" t="s">
        <v>155</v>
      </c>
      <c r="B265" s="109">
        <f t="shared" ref="B265:B276" si="3">E249</f>
        <v>0</v>
      </c>
    </row>
    <row r="266" ht="14.25">
      <c r="A266" s="84" t="s">
        <v>156</v>
      </c>
      <c r="B266" s="110">
        <f t="shared" si="3"/>
        <v>0</v>
      </c>
    </row>
    <row r="267" ht="14.25">
      <c r="A267" s="84" t="s">
        <v>157</v>
      </c>
      <c r="B267" s="110">
        <f t="shared" si="3"/>
        <v>0</v>
      </c>
    </row>
    <row r="268" ht="14.25">
      <c r="A268" s="84" t="s">
        <v>158</v>
      </c>
      <c r="B268" s="110">
        <f t="shared" si="3"/>
        <v>0</v>
      </c>
    </row>
    <row r="269" ht="14.25">
      <c r="A269" s="84" t="s">
        <v>159</v>
      </c>
      <c r="B269" s="110">
        <f t="shared" si="3"/>
        <v>0</v>
      </c>
    </row>
    <row r="270" ht="14.25">
      <c r="A270" s="84" t="s">
        <v>160</v>
      </c>
      <c r="B270" s="110">
        <f t="shared" si="3"/>
        <v>0</v>
      </c>
    </row>
    <row r="271" ht="14.25">
      <c r="A271" s="84" t="s">
        <v>161</v>
      </c>
      <c r="B271" s="110">
        <f t="shared" si="3"/>
        <v>0</v>
      </c>
    </row>
    <row r="272" ht="14.25">
      <c r="A272" s="84" t="s">
        <v>162</v>
      </c>
      <c r="B272" s="110">
        <f t="shared" si="3"/>
        <v>0</v>
      </c>
    </row>
    <row r="273" ht="14.25">
      <c r="A273" s="84" t="s">
        <v>163</v>
      </c>
      <c r="B273" s="110">
        <f t="shared" si="3"/>
        <v>0</v>
      </c>
    </row>
    <row r="274" ht="14.25">
      <c r="A274" s="84" t="s">
        <v>164</v>
      </c>
      <c r="B274" s="110">
        <f t="shared" si="3"/>
        <v>0</v>
      </c>
    </row>
    <row r="275" ht="14.25">
      <c r="A275" s="84" t="s">
        <v>165</v>
      </c>
      <c r="B275" s="110">
        <f t="shared" si="3"/>
        <v>0</v>
      </c>
    </row>
    <row r="276" ht="14.25">
      <c r="A276" s="85" t="s">
        <v>166</v>
      </c>
      <c r="B276" s="110">
        <f t="shared" si="3"/>
        <v>0</v>
      </c>
    </row>
    <row r="277" ht="14.25">
      <c r="A277" s="111" t="s">
        <v>169</v>
      </c>
      <c r="B277" s="112">
        <f>SUM(B265:B276)</f>
        <v>0</v>
      </c>
      <c r="F277" s="25"/>
    </row>
    <row r="279" ht="14.25" customHeight="1">
      <c r="A279" s="28" t="s">
        <v>170</v>
      </c>
      <c r="B279" s="28"/>
      <c r="C279" s="28"/>
      <c r="D279" s="28"/>
      <c r="E279" s="28"/>
      <c r="F279" s="28"/>
      <c r="G279" s="28"/>
      <c r="H279" s="28"/>
    </row>
    <row r="280" ht="14.25" customHeight="1">
      <c r="A280" s="29" t="s">
        <v>171</v>
      </c>
      <c r="B280" s="29"/>
      <c r="C280" s="29"/>
      <c r="D280" s="29"/>
      <c r="E280" s="29"/>
      <c r="F280" s="29"/>
      <c r="G280" s="29"/>
      <c r="H280" s="29"/>
    </row>
    <row r="281" ht="14.25">
      <c r="A281" s="29"/>
      <c r="B281" s="29"/>
      <c r="C281" s="29"/>
      <c r="D281" s="29"/>
      <c r="E281" s="29"/>
      <c r="F281" s="29"/>
      <c r="G281" s="29"/>
      <c r="H281" s="29"/>
    </row>
    <row r="282" ht="14.25">
      <c r="A282" s="29"/>
      <c r="B282" s="29"/>
      <c r="C282" s="29"/>
      <c r="D282" s="29"/>
      <c r="E282" s="29"/>
      <c r="F282" s="29"/>
      <c r="G282" s="29"/>
      <c r="H282" s="29"/>
    </row>
    <row r="283" ht="14.25">
      <c r="A283" s="29"/>
      <c r="B283" s="29"/>
      <c r="C283" s="29"/>
      <c r="D283" s="29"/>
      <c r="E283" s="29"/>
      <c r="F283" s="29"/>
      <c r="G283" s="29"/>
      <c r="H283" s="29"/>
    </row>
    <row r="285" ht="14.25">
      <c r="A285" s="30" t="s">
        <v>172</v>
      </c>
      <c r="B285" s="30"/>
      <c r="C285" s="30"/>
      <c r="D285" s="30"/>
    </row>
    <row r="286" ht="14.25">
      <c r="A286" s="60" t="s">
        <v>44</v>
      </c>
      <c r="B286" s="61" t="s">
        <v>45</v>
      </c>
      <c r="C286" s="61" t="s">
        <v>173</v>
      </c>
      <c r="D286" s="63" t="s">
        <v>174</v>
      </c>
    </row>
    <row r="287" ht="14.25">
      <c r="A287" s="37" t="str">
        <f>$A$23</f>
        <v xml:space="preserve">Operador de Máquina Costal</v>
      </c>
      <c r="B287" s="38">
        <f>F59+E165+E234</f>
        <v>0</v>
      </c>
      <c r="C287" s="113">
        <v>30</v>
      </c>
      <c r="D287" s="45">
        <f>B287/C287</f>
        <v>0</v>
      </c>
    </row>
    <row r="289" ht="14.25" customHeight="1">
      <c r="A289" s="58" t="s">
        <v>170</v>
      </c>
      <c r="B289" s="58"/>
      <c r="C289" s="58"/>
      <c r="D289" s="58"/>
      <c r="E289" s="58"/>
    </row>
    <row r="290" ht="26.850000000000001">
      <c r="A290" s="60" t="s">
        <v>44</v>
      </c>
      <c r="B290" s="61" t="s">
        <v>174</v>
      </c>
      <c r="C290" s="62" t="s">
        <v>175</v>
      </c>
      <c r="D290" s="61" t="s">
        <v>176</v>
      </c>
      <c r="E290" s="63" t="s">
        <v>177</v>
      </c>
    </row>
    <row r="291" ht="14.25">
      <c r="A291" s="37" t="str">
        <f>$A$23</f>
        <v xml:space="preserve">Operador de Máquina Costal</v>
      </c>
      <c r="B291" s="38">
        <f>D287</f>
        <v>0</v>
      </c>
      <c r="C291" s="114">
        <f>$B$277</f>
        <v>0</v>
      </c>
      <c r="D291" s="38">
        <f>B291*C291</f>
        <v>0</v>
      </c>
      <c r="E291" s="45">
        <f>D291/12</f>
        <v>0</v>
      </c>
    </row>
    <row r="293" ht="14.25" customHeight="1">
      <c r="A293" s="28" t="s">
        <v>178</v>
      </c>
      <c r="B293" s="28"/>
      <c r="C293" s="28"/>
      <c r="D293" s="28"/>
      <c r="E293" s="28"/>
      <c r="F293" s="28"/>
      <c r="G293" s="28"/>
      <c r="H293" s="28"/>
    </row>
    <row r="294" ht="14.25" customHeight="1">
      <c r="A294" s="29" t="s">
        <v>179</v>
      </c>
      <c r="B294" s="29"/>
      <c r="C294" s="29"/>
      <c r="D294" s="29"/>
      <c r="E294" s="29"/>
      <c r="F294" s="29"/>
      <c r="G294" s="29"/>
      <c r="H294" s="29"/>
    </row>
    <row r="295" ht="14.25">
      <c r="A295" s="29"/>
      <c r="B295" s="29"/>
      <c r="C295" s="29"/>
      <c r="D295" s="29"/>
      <c r="E295" s="29"/>
      <c r="F295" s="29"/>
      <c r="G295" s="29"/>
      <c r="H295" s="29"/>
    </row>
    <row r="296" ht="14.25">
      <c r="A296" s="29"/>
      <c r="B296" s="29"/>
      <c r="C296" s="29"/>
      <c r="D296" s="29"/>
      <c r="E296" s="29"/>
      <c r="F296" s="29"/>
      <c r="G296" s="29"/>
      <c r="H296" s="29"/>
    </row>
    <row r="297" ht="14.25">
      <c r="A297" s="29"/>
      <c r="B297" s="29"/>
      <c r="C297" s="29"/>
      <c r="D297" s="29"/>
      <c r="E297" s="29"/>
      <c r="F297" s="29"/>
      <c r="G297" s="29"/>
      <c r="H297" s="29"/>
    </row>
    <row r="298" ht="14.25">
      <c r="A298" s="29"/>
      <c r="B298" s="29"/>
      <c r="C298" s="29"/>
      <c r="D298" s="29"/>
      <c r="E298" s="29"/>
      <c r="F298" s="29"/>
      <c r="G298" s="29"/>
      <c r="H298" s="29"/>
    </row>
    <row r="299" ht="14.25">
      <c r="A299" s="29"/>
      <c r="B299" s="29"/>
      <c r="C299" s="29"/>
      <c r="D299" s="29"/>
      <c r="E299" s="29"/>
      <c r="F299" s="29"/>
      <c r="G299" s="29"/>
      <c r="H299" s="29"/>
    </row>
    <row r="301" ht="14.25">
      <c r="A301" s="30" t="s">
        <v>180</v>
      </c>
      <c r="B301" s="30"/>
      <c r="C301" s="30"/>
      <c r="D301" s="30"/>
    </row>
    <row r="302" ht="14.25">
      <c r="A302" s="60" t="s">
        <v>44</v>
      </c>
      <c r="B302" s="61" t="s">
        <v>45</v>
      </c>
      <c r="C302" s="61" t="s">
        <v>181</v>
      </c>
      <c r="D302" s="63" t="s">
        <v>53</v>
      </c>
    </row>
    <row r="303" ht="14.25">
      <c r="A303" s="37" t="str">
        <f>$A$23</f>
        <v xml:space="preserve">Operador de Máquina Costal</v>
      </c>
      <c r="B303" s="43"/>
      <c r="C303" s="88">
        <v>220</v>
      </c>
      <c r="D303" s="45">
        <f>B303/C303</f>
        <v>0</v>
      </c>
    </row>
    <row r="305" ht="14.25">
      <c r="A305" s="115" t="s">
        <v>178</v>
      </c>
      <c r="B305" s="115"/>
      <c r="C305" s="115"/>
      <c r="D305" s="115"/>
    </row>
    <row r="306" ht="26.850000000000001">
      <c r="A306" s="50" t="s">
        <v>44</v>
      </c>
      <c r="B306" s="51" t="s">
        <v>182</v>
      </c>
      <c r="C306" s="52" t="s">
        <v>183</v>
      </c>
      <c r="D306" s="53" t="s">
        <v>53</v>
      </c>
    </row>
    <row r="307" ht="14.25">
      <c r="A307" s="37" t="str">
        <f>$A$23</f>
        <v xml:space="preserve">Operador de Máquina Costal</v>
      </c>
      <c r="B307" s="38">
        <f>D303</f>
        <v>0</v>
      </c>
      <c r="C307" s="88">
        <v>0</v>
      </c>
      <c r="D307" s="45">
        <f>B307*C307</f>
        <v>0</v>
      </c>
    </row>
    <row r="309" ht="14.25">
      <c r="A309" s="26" t="s">
        <v>34</v>
      </c>
      <c r="B309" s="26"/>
      <c r="C309" s="26"/>
      <c r="D309" s="26"/>
      <c r="E309" s="26"/>
      <c r="F309" s="26"/>
      <c r="G309" s="26"/>
      <c r="H309" s="26"/>
    </row>
    <row r="311" ht="14.25">
      <c r="A311" s="30" t="s">
        <v>34</v>
      </c>
      <c r="B311" s="30"/>
      <c r="C311" s="30"/>
      <c r="D311" s="30"/>
    </row>
    <row r="312" ht="14.25">
      <c r="A312" s="60" t="s">
        <v>44</v>
      </c>
      <c r="B312" s="61" t="s">
        <v>184</v>
      </c>
      <c r="C312" s="61" t="s">
        <v>185</v>
      </c>
      <c r="D312" s="63" t="s">
        <v>60</v>
      </c>
    </row>
    <row r="313" ht="14.25">
      <c r="A313" s="37" t="str">
        <f>$A$23</f>
        <v xml:space="preserve">Operador de Máquina Costal</v>
      </c>
      <c r="B313" s="38">
        <f>E291</f>
        <v>0</v>
      </c>
      <c r="C313" s="38">
        <f>D307</f>
        <v>0</v>
      </c>
      <c r="D313" s="45">
        <f>B313+C313</f>
        <v>0</v>
      </c>
    </row>
    <row r="315" ht="14.25">
      <c r="A315" s="26" t="s">
        <v>35</v>
      </c>
      <c r="B315" s="26"/>
      <c r="C315" s="26"/>
      <c r="D315" s="26"/>
      <c r="E315" s="26"/>
      <c r="F315" s="26"/>
      <c r="G315" s="26"/>
      <c r="H315" s="26"/>
    </row>
    <row r="316" ht="14.25">
      <c r="A316" s="25"/>
      <c r="B316" s="25"/>
      <c r="C316" s="25"/>
      <c r="E316" s="25"/>
    </row>
    <row r="317" ht="14.25">
      <c r="A317" s="116" t="s">
        <v>186</v>
      </c>
      <c r="B317" s="116"/>
      <c r="C317" s="116"/>
      <c r="D317" s="116"/>
      <c r="E317" s="117"/>
    </row>
    <row r="318" ht="14.25">
      <c r="A318" s="116" t="s">
        <v>187</v>
      </c>
      <c r="B318" s="118" t="s">
        <v>22</v>
      </c>
      <c r="C318" s="118" t="s">
        <v>188</v>
      </c>
      <c r="D318" s="30" t="s">
        <v>53</v>
      </c>
    </row>
    <row r="319" ht="14.25">
      <c r="A319" s="119" t="s">
        <v>189</v>
      </c>
      <c r="B319" s="120"/>
      <c r="C319" s="121">
        <v>0</v>
      </c>
      <c r="D319" s="122">
        <f t="shared" ref="D319:D327" si="4">B319*C319</f>
        <v>0</v>
      </c>
    </row>
    <row r="320" ht="14.25">
      <c r="A320" s="123" t="s">
        <v>190</v>
      </c>
      <c r="B320" s="124"/>
      <c r="C320" s="125"/>
      <c r="D320" s="126">
        <f t="shared" si="4"/>
        <v>0</v>
      </c>
    </row>
    <row r="321" ht="14.25">
      <c r="A321" s="123" t="s">
        <v>191</v>
      </c>
      <c r="B321" s="124"/>
      <c r="C321" s="125"/>
      <c r="D321" s="126">
        <f t="shared" si="4"/>
        <v>0</v>
      </c>
    </row>
    <row r="322" ht="14.25">
      <c r="A322" s="123" t="s">
        <v>192</v>
      </c>
      <c r="B322" s="124"/>
      <c r="C322" s="125"/>
      <c r="D322" s="126">
        <f t="shared" si="4"/>
        <v>0</v>
      </c>
    </row>
    <row r="323" ht="14.25">
      <c r="A323" s="123" t="s">
        <v>193</v>
      </c>
      <c r="B323" s="124"/>
      <c r="C323" s="125"/>
      <c r="D323" s="126">
        <f t="shared" si="4"/>
        <v>0</v>
      </c>
    </row>
    <row r="324" ht="14.25">
      <c r="A324" s="123"/>
      <c r="B324" s="124"/>
      <c r="C324" s="125"/>
      <c r="D324" s="126">
        <f t="shared" si="4"/>
        <v>0</v>
      </c>
    </row>
    <row r="325" ht="14.25">
      <c r="A325" s="127" t="s">
        <v>194</v>
      </c>
      <c r="B325" s="124"/>
      <c r="C325" s="125"/>
      <c r="D325" s="126">
        <f t="shared" si="4"/>
        <v>0</v>
      </c>
    </row>
    <row r="326" ht="14.25">
      <c r="A326" s="123"/>
      <c r="B326" s="124"/>
      <c r="C326" s="125"/>
      <c r="D326" s="126">
        <f t="shared" si="4"/>
        <v>0</v>
      </c>
    </row>
    <row r="327" ht="14.25">
      <c r="A327" s="128"/>
      <c r="B327" s="129"/>
      <c r="C327" s="130"/>
      <c r="D327" s="131">
        <f t="shared" si="4"/>
        <v>0</v>
      </c>
    </row>
    <row r="328" ht="14.25">
      <c r="A328" s="116" t="s">
        <v>195</v>
      </c>
      <c r="B328" s="116"/>
      <c r="C328" s="116"/>
      <c r="D328" s="132">
        <f>SUM(D319:D327)</f>
        <v>0</v>
      </c>
    </row>
    <row r="329" ht="14.25">
      <c r="B329" s="133"/>
      <c r="C329" s="133"/>
      <c r="D329" s="133"/>
      <c r="E329" s="134"/>
    </row>
    <row r="330" ht="14.25">
      <c r="A330" s="116" t="s">
        <v>196</v>
      </c>
      <c r="B330" s="116"/>
      <c r="C330" s="116"/>
      <c r="D330" s="116"/>
      <c r="E330" s="135"/>
    </row>
    <row r="331" ht="26.850000000000001">
      <c r="A331" s="136" t="s">
        <v>44</v>
      </c>
      <c r="B331" s="137" t="s">
        <v>176</v>
      </c>
      <c r="C331" s="138" t="s">
        <v>197</v>
      </c>
      <c r="D331" s="139" t="s">
        <v>198</v>
      </c>
      <c r="E331" s="135"/>
    </row>
    <row r="332" ht="14.25">
      <c r="A332" s="37" t="str">
        <f>$A$23</f>
        <v xml:space="preserve">Operador de Máquina Costal</v>
      </c>
      <c r="B332" s="140">
        <f>D328</f>
        <v>0</v>
      </c>
      <c r="C332" s="44">
        <v>0</v>
      </c>
      <c r="D332" s="141">
        <f>(B332*C332)/12</f>
        <v>0</v>
      </c>
    </row>
    <row r="333" ht="14.25">
      <c r="B333" s="133"/>
      <c r="C333" s="133"/>
      <c r="D333" s="133"/>
    </row>
    <row r="334" ht="14.25">
      <c r="A334" s="116" t="s">
        <v>199</v>
      </c>
      <c r="B334" s="116"/>
      <c r="C334" s="116"/>
      <c r="D334" s="116"/>
      <c r="E334" s="116"/>
      <c r="F334" s="116"/>
    </row>
    <row r="335" ht="39.549999999999997">
      <c r="A335" s="136" t="s">
        <v>200</v>
      </c>
      <c r="B335" s="137" t="s">
        <v>201</v>
      </c>
      <c r="C335" s="138" t="s">
        <v>22</v>
      </c>
      <c r="D335" s="138" t="s">
        <v>202</v>
      </c>
      <c r="E335" s="138" t="s">
        <v>203</v>
      </c>
      <c r="F335" s="142" t="s">
        <v>60</v>
      </c>
    </row>
    <row r="336" ht="14.25">
      <c r="A336" s="143" t="s">
        <v>204</v>
      </c>
      <c r="B336" s="144"/>
      <c r="C336" s="145"/>
      <c r="D336" s="146"/>
      <c r="E336" s="146"/>
      <c r="F336" s="147" t="e">
        <f t="shared" ref="F336:F349" si="5">IF(A336&lt;&gt;"",B336*C336/D336/E336,0)</f>
        <v>#DIV/0!</v>
      </c>
    </row>
    <row r="337" ht="14.25">
      <c r="A337" s="148" t="s">
        <v>205</v>
      </c>
      <c r="B337" s="149"/>
      <c r="C337" s="150"/>
      <c r="D337" s="151"/>
      <c r="E337" s="151"/>
      <c r="F337" s="152" t="e">
        <f t="shared" si="5"/>
        <v>#DIV/0!</v>
      </c>
    </row>
    <row r="338" ht="14.25">
      <c r="A338" s="148" t="s">
        <v>206</v>
      </c>
      <c r="B338" s="149"/>
      <c r="C338" s="150"/>
      <c r="D338" s="151"/>
      <c r="E338" s="151"/>
      <c r="F338" s="152" t="e">
        <f t="shared" si="5"/>
        <v>#DIV/0!</v>
      </c>
      <c r="G338" s="25"/>
      <c r="H338" s="25"/>
    </row>
    <row r="339" ht="14.25">
      <c r="A339" s="148" t="s">
        <v>207</v>
      </c>
      <c r="B339" s="149"/>
      <c r="C339" s="153"/>
      <c r="D339" s="151"/>
      <c r="E339" s="151"/>
      <c r="F339" s="152" t="e">
        <f t="shared" si="5"/>
        <v>#DIV/0!</v>
      </c>
    </row>
    <row r="340" ht="14.25">
      <c r="A340" s="148" t="s">
        <v>208</v>
      </c>
      <c r="B340" s="149"/>
      <c r="C340" s="153"/>
      <c r="D340" s="151"/>
      <c r="E340" s="151"/>
      <c r="F340" s="152" t="e">
        <f t="shared" si="5"/>
        <v>#DIV/0!</v>
      </c>
    </row>
    <row r="341" ht="14.25">
      <c r="A341" s="148" t="s">
        <v>209</v>
      </c>
      <c r="B341" s="149"/>
      <c r="C341" s="150"/>
      <c r="D341" s="151"/>
      <c r="E341" s="151"/>
      <c r="F341" s="152" t="e">
        <f t="shared" si="5"/>
        <v>#DIV/0!</v>
      </c>
    </row>
    <row r="342" ht="14.25">
      <c r="A342" s="148" t="s">
        <v>210</v>
      </c>
      <c r="B342" s="149"/>
      <c r="C342" s="153"/>
      <c r="D342" s="151"/>
      <c r="E342" s="151"/>
      <c r="F342" s="152" t="e">
        <f t="shared" si="5"/>
        <v>#DIV/0!</v>
      </c>
    </row>
    <row r="343" ht="14.25">
      <c r="A343" s="148" t="s">
        <v>211</v>
      </c>
      <c r="B343" s="149"/>
      <c r="C343" s="153"/>
      <c r="D343" s="151"/>
      <c r="E343" s="151"/>
      <c r="F343" s="152" t="e">
        <f t="shared" si="5"/>
        <v>#DIV/0!</v>
      </c>
    </row>
    <row r="344" ht="14.25">
      <c r="A344" s="148" t="s">
        <v>212</v>
      </c>
      <c r="B344" s="149"/>
      <c r="C344" s="153"/>
      <c r="D344" s="151"/>
      <c r="E344" s="151"/>
      <c r="F344" s="152" t="e">
        <f t="shared" si="5"/>
        <v>#DIV/0!</v>
      </c>
    </row>
    <row r="345" ht="14.25">
      <c r="A345" s="148" t="s">
        <v>213</v>
      </c>
      <c r="B345" s="149"/>
      <c r="C345" s="153"/>
      <c r="D345" s="151"/>
      <c r="E345" s="151"/>
      <c r="F345" s="152" t="e">
        <f t="shared" si="5"/>
        <v>#DIV/0!</v>
      </c>
    </row>
    <row r="346" ht="14.25">
      <c r="A346" s="148"/>
      <c r="B346" s="149"/>
      <c r="C346" s="154"/>
      <c r="D346" s="155"/>
      <c r="E346" s="155"/>
      <c r="F346" s="152">
        <f t="shared" si="5"/>
        <v>0</v>
      </c>
    </row>
    <row r="347" ht="14.25">
      <c r="A347" s="127" t="s">
        <v>194</v>
      </c>
      <c r="B347" s="149"/>
      <c r="C347" s="153"/>
      <c r="D347" s="151"/>
      <c r="E347" s="151"/>
      <c r="F347" s="152" t="e">
        <f t="shared" si="5"/>
        <v>#DIV/0!</v>
      </c>
    </row>
    <row r="348" ht="14.25">
      <c r="A348" s="148"/>
      <c r="B348" s="149"/>
      <c r="C348" s="153"/>
      <c r="D348" s="151"/>
      <c r="E348" s="151"/>
      <c r="F348" s="152">
        <f t="shared" si="5"/>
        <v>0</v>
      </c>
    </row>
    <row r="349" ht="14.25">
      <c r="A349" s="156"/>
      <c r="B349" s="157"/>
      <c r="C349" s="158"/>
      <c r="D349" s="159"/>
      <c r="E349" s="159"/>
      <c r="F349" s="160">
        <f t="shared" si="5"/>
        <v>0</v>
      </c>
    </row>
    <row r="350" ht="14.25">
      <c r="A350" s="116" t="s">
        <v>214</v>
      </c>
      <c r="B350" s="116"/>
      <c r="C350" s="116"/>
      <c r="D350" s="116"/>
      <c r="E350" s="116"/>
      <c r="F350" s="161" t="e">
        <f>SUM(F336:F349)</f>
        <v>#DIV/0!</v>
      </c>
    </row>
    <row r="351" ht="14.25">
      <c r="B351" s="133"/>
      <c r="C351" s="133"/>
      <c r="D351" s="133"/>
    </row>
    <row r="352" ht="14.25">
      <c r="A352" s="116" t="s">
        <v>215</v>
      </c>
      <c r="B352" s="116"/>
      <c r="C352" s="116"/>
      <c r="D352" s="116"/>
      <c r="E352" s="116"/>
    </row>
    <row r="353" ht="26.850000000000001">
      <c r="A353" s="162" t="s">
        <v>44</v>
      </c>
      <c r="B353" s="163" t="s">
        <v>176</v>
      </c>
      <c r="C353" s="163" t="s">
        <v>177</v>
      </c>
      <c r="D353" s="138" t="s">
        <v>197</v>
      </c>
      <c r="E353" s="164" t="s">
        <v>216</v>
      </c>
    </row>
    <row r="354" ht="14.25">
      <c r="A354" s="37" t="str">
        <f>$A$23</f>
        <v xml:space="preserve">Operador de Máquina Costal</v>
      </c>
      <c r="B354" s="140" t="e">
        <f>F350</f>
        <v>#DIV/0!</v>
      </c>
      <c r="C354" s="140" t="e">
        <f>B354/12</f>
        <v>#DIV/0!</v>
      </c>
      <c r="D354" s="44">
        <v>1</v>
      </c>
      <c r="E354" s="165" t="e">
        <f>C354*D354</f>
        <v>#DIV/0!</v>
      </c>
    </row>
    <row r="356" ht="14.25">
      <c r="A356" s="116" t="s">
        <v>35</v>
      </c>
      <c r="B356" s="116"/>
      <c r="C356" s="116"/>
      <c r="D356" s="116"/>
    </row>
    <row r="357" ht="39.549999999999997">
      <c r="A357" s="136" t="s">
        <v>44</v>
      </c>
      <c r="B357" s="138" t="s">
        <v>217</v>
      </c>
      <c r="C357" s="138" t="s">
        <v>218</v>
      </c>
      <c r="D357" s="139" t="s">
        <v>53</v>
      </c>
    </row>
    <row r="358" ht="14.25">
      <c r="A358" s="37" t="str">
        <f>$A$23</f>
        <v xml:space="preserve">Operador de Máquina Costal</v>
      </c>
      <c r="B358" s="166">
        <f>D332</f>
        <v>0</v>
      </c>
      <c r="C358" s="166" t="e">
        <f>E354</f>
        <v>#DIV/0!</v>
      </c>
      <c r="D358" s="165" t="e">
        <f>SUM(B358:C358)</f>
        <v>#DIV/0!</v>
      </c>
    </row>
    <row r="360" ht="14.25">
      <c r="A360" s="26" t="s">
        <v>36</v>
      </c>
      <c r="B360" s="26"/>
      <c r="C360" s="26"/>
      <c r="D360" s="26"/>
      <c r="E360" s="26"/>
      <c r="F360" s="26"/>
      <c r="G360" s="26"/>
      <c r="H360" s="26"/>
    </row>
    <row r="361" ht="14.25">
      <c r="A361" s="59"/>
      <c r="B361" s="59"/>
      <c r="C361" s="59"/>
      <c r="D361" s="59"/>
      <c r="E361" s="59"/>
      <c r="F361" s="59"/>
    </row>
    <row r="362" ht="15" customHeight="1">
      <c r="A362" s="167" t="s">
        <v>219</v>
      </c>
      <c r="B362" s="167"/>
      <c r="C362" s="59"/>
      <c r="D362" s="59"/>
      <c r="E362" s="59"/>
      <c r="F362" s="59"/>
    </row>
    <row r="363" ht="15" customHeight="1">
      <c r="A363" s="167"/>
      <c r="B363" s="167"/>
      <c r="C363" s="59"/>
      <c r="D363" s="59"/>
      <c r="E363" s="59"/>
      <c r="F363" s="59"/>
    </row>
    <row r="364" ht="14.25">
      <c r="A364" s="168" t="s">
        <v>220</v>
      </c>
      <c r="B364" s="169"/>
      <c r="C364" s="59"/>
      <c r="D364" s="59"/>
      <c r="E364" s="59"/>
      <c r="F364" s="59"/>
    </row>
    <row r="365" ht="14.25">
      <c r="A365" s="170" t="s">
        <v>221</v>
      </c>
      <c r="B365" s="171"/>
      <c r="C365" s="59"/>
      <c r="D365" s="59"/>
      <c r="E365" s="59"/>
      <c r="F365" s="59"/>
    </row>
    <row r="366" ht="14.25">
      <c r="A366" s="172" t="s">
        <v>222</v>
      </c>
      <c r="B366" s="173"/>
      <c r="C366" s="59"/>
      <c r="D366" s="59"/>
      <c r="E366" s="59"/>
      <c r="F366" s="59"/>
    </row>
    <row r="368" ht="14.25">
      <c r="A368" s="30" t="s">
        <v>36</v>
      </c>
      <c r="B368" s="30"/>
      <c r="C368" s="30"/>
      <c r="D368" s="30"/>
    </row>
    <row r="369" ht="14.25">
      <c r="A369" s="60" t="s">
        <v>44</v>
      </c>
      <c r="B369" s="61" t="s">
        <v>45</v>
      </c>
      <c r="C369" s="61" t="s">
        <v>46</v>
      </c>
      <c r="D369" s="63" t="s">
        <v>53</v>
      </c>
    </row>
    <row r="370" ht="14.25">
      <c r="A370" s="37" t="str">
        <f>$A$23</f>
        <v xml:space="preserve">Operador de Máquina Costal</v>
      </c>
      <c r="B370" s="174" t="e">
        <f>F59+E165+E234+D313+D358</f>
        <v>#DIV/0!</v>
      </c>
      <c r="C370" s="66">
        <f>((1+$B$364)/(1-$B$365-$B$366))-1</f>
        <v>0</v>
      </c>
      <c r="D370" s="45" t="e">
        <f>B370*C370</f>
        <v>#DIV/0!</v>
      </c>
    </row>
    <row r="372" ht="14.25">
      <c r="A372" s="26" t="s">
        <v>37</v>
      </c>
      <c r="B372" s="26"/>
      <c r="C372" s="26"/>
      <c r="D372" s="26"/>
      <c r="E372" s="26"/>
      <c r="F372" s="26"/>
      <c r="G372" s="26"/>
      <c r="H372" s="26"/>
    </row>
    <row r="374" ht="14.25">
      <c r="A374" s="30" t="s">
        <v>223</v>
      </c>
      <c r="B374" s="30"/>
    </row>
    <row r="375" ht="14.25">
      <c r="A375" s="175" t="s">
        <v>224</v>
      </c>
      <c r="B375" s="115" t="str">
        <f>$A$23</f>
        <v xml:space="preserve">Operador de Máquina Costal</v>
      </c>
    </row>
    <row r="376" ht="14.25">
      <c r="A376" s="176" t="s">
        <v>225</v>
      </c>
      <c r="B376" s="177">
        <f>F59</f>
        <v>0</v>
      </c>
    </row>
    <row r="377" ht="14.25">
      <c r="A377" s="178" t="s">
        <v>226</v>
      </c>
      <c r="B377" s="179">
        <f>E165</f>
        <v>0</v>
      </c>
    </row>
    <row r="378" ht="14.25">
      <c r="A378" s="178" t="s">
        <v>227</v>
      </c>
      <c r="B378" s="179">
        <f>E234</f>
        <v>0</v>
      </c>
    </row>
    <row r="379" ht="14.25">
      <c r="A379" s="180" t="s">
        <v>228</v>
      </c>
      <c r="B379" s="179">
        <f>D313</f>
        <v>0</v>
      </c>
    </row>
    <row r="380" ht="14.25">
      <c r="A380" s="178" t="s">
        <v>229</v>
      </c>
      <c r="B380" s="179" t="e">
        <f>D358</f>
        <v>#DIV/0!</v>
      </c>
    </row>
    <row r="381" ht="14.25">
      <c r="A381" s="181" t="s">
        <v>230</v>
      </c>
      <c r="B381" s="182" t="e">
        <f>D370</f>
        <v>#DIV/0!</v>
      </c>
    </row>
    <row r="382" ht="14.25">
      <c r="A382" s="183" t="s">
        <v>231</v>
      </c>
      <c r="B382" s="184" t="e">
        <f>SUM(B376:B381)</f>
        <v>#DIV/0!</v>
      </c>
    </row>
    <row r="383" ht="14.25">
      <c r="A383" s="82"/>
      <c r="B383" s="57"/>
      <c r="C383" s="57"/>
      <c r="D383" s="57"/>
    </row>
  </sheetData>
  <mergeCells count="112">
    <mergeCell ref="A1:H1"/>
    <mergeCell ref="A2:H2"/>
    <mergeCell ref="A3:H4"/>
    <mergeCell ref="A6:H6"/>
    <mergeCell ref="A7:H7"/>
    <mergeCell ref="A8:H8"/>
    <mergeCell ref="A9:H9"/>
    <mergeCell ref="A10:H10"/>
    <mergeCell ref="A11:H11"/>
    <mergeCell ref="A12:H12"/>
    <mergeCell ref="A15:H15"/>
    <mergeCell ref="A16:H16"/>
    <mergeCell ref="A18:H18"/>
    <mergeCell ref="A19:H20"/>
    <mergeCell ref="A22:B22"/>
    <mergeCell ref="A25:H25"/>
    <mergeCell ref="A26:H26"/>
    <mergeCell ref="A28:D28"/>
    <mergeCell ref="A32:H32"/>
    <mergeCell ref="A33:H35"/>
    <mergeCell ref="A36:H37"/>
    <mergeCell ref="A38:H39"/>
    <mergeCell ref="A41:D41"/>
    <mergeCell ref="A46:H46"/>
    <mergeCell ref="A47:H47"/>
    <mergeCell ref="A49:D49"/>
    <mergeCell ref="A54:H54"/>
    <mergeCell ref="A55:H55"/>
    <mergeCell ref="A57:F57"/>
    <mergeCell ref="A62:H62"/>
    <mergeCell ref="A64:H64"/>
    <mergeCell ref="A66:D66"/>
    <mergeCell ref="A70:D70"/>
    <mergeCell ref="A74:E74"/>
    <mergeCell ref="A78:E78"/>
    <mergeCell ref="A83:H83"/>
    <mergeCell ref="A84:H85"/>
    <mergeCell ref="A87:B87"/>
    <mergeCell ref="A99:D99"/>
    <mergeCell ref="A103:D103"/>
    <mergeCell ref="A107:D107"/>
    <mergeCell ref="A111:H111"/>
    <mergeCell ref="A112:H113"/>
    <mergeCell ref="A115:F115"/>
    <mergeCell ref="A117:E117"/>
    <mergeCell ref="A121:E121"/>
    <mergeCell ref="A125:D125"/>
    <mergeCell ref="A129:F129"/>
    <mergeCell ref="A131:D131"/>
    <mergeCell ref="A135:D135"/>
    <mergeCell ref="A139:D139"/>
    <mergeCell ref="A143:F143"/>
    <mergeCell ref="A144:H144"/>
    <mergeCell ref="A146:D146"/>
    <mergeCell ref="A150:F150"/>
    <mergeCell ref="A151:H151"/>
    <mergeCell ref="A153:D153"/>
    <mergeCell ref="A157:F157"/>
    <mergeCell ref="A161:H161"/>
    <mergeCell ref="A163:E163"/>
    <mergeCell ref="A167:H167"/>
    <mergeCell ref="A168:H169"/>
    <mergeCell ref="A171:B171"/>
    <mergeCell ref="A179:H179"/>
    <mergeCell ref="A180:H184"/>
    <mergeCell ref="A186:D186"/>
    <mergeCell ref="A190:D190"/>
    <mergeCell ref="A194:D194"/>
    <mergeCell ref="A198:H198"/>
    <mergeCell ref="A199:H203"/>
    <mergeCell ref="A205:D205"/>
    <mergeCell ref="A209:D209"/>
    <mergeCell ref="A213:D213"/>
    <mergeCell ref="A217:H217"/>
    <mergeCell ref="A218:H220"/>
    <mergeCell ref="A222:E222"/>
    <mergeCell ref="A226:D226"/>
    <mergeCell ref="A230:H230"/>
    <mergeCell ref="A232:E232"/>
    <mergeCell ref="A236:H236"/>
    <mergeCell ref="A237:H242"/>
    <mergeCell ref="A244:E245"/>
    <mergeCell ref="A246:E246"/>
    <mergeCell ref="A247:A248"/>
    <mergeCell ref="B247:B248"/>
    <mergeCell ref="C247:C248"/>
    <mergeCell ref="D247:E247"/>
    <mergeCell ref="A262:B263"/>
    <mergeCell ref="A279:H279"/>
    <mergeCell ref="A280:H283"/>
    <mergeCell ref="A285:D285"/>
    <mergeCell ref="A289:E289"/>
    <mergeCell ref="A293:H293"/>
    <mergeCell ref="A294:H299"/>
    <mergeCell ref="A301:D301"/>
    <mergeCell ref="A305:D305"/>
    <mergeCell ref="A309:H309"/>
    <mergeCell ref="A311:D311"/>
    <mergeCell ref="A315:H315"/>
    <mergeCell ref="A317:D317"/>
    <mergeCell ref="A328:C328"/>
    <mergeCell ref="A330:D330"/>
    <mergeCell ref="A334:F334"/>
    <mergeCell ref="A350:E350"/>
    <mergeCell ref="A352:E352"/>
    <mergeCell ref="A356:D356"/>
    <mergeCell ref="A360:H360"/>
    <mergeCell ref="A361:F361"/>
    <mergeCell ref="A362:B363"/>
    <mergeCell ref="A368:D368"/>
    <mergeCell ref="A372:H372"/>
    <mergeCell ref="A374:B374"/>
  </mergeCells>
  <hyperlinks>
    <hyperlink location="'Geral - Mensal'!A15" ref="A6"/>
    <hyperlink location="'Geral - Mensal'!A62" ref="A7"/>
    <hyperlink location="'Geral - Mensal'!A167" ref="A8"/>
    <hyperlink location="'Geral - Mensal'!A236" ref="A9"/>
    <hyperlink location="'Geral - Mensal'!A315" ref="A10"/>
    <hyperlink location="'Geral - Mensal'!A360" ref="A11"/>
    <hyperlink location="'Geral - Mensal'!A372" ref="A12"/>
    <hyperlink location="'Geral - Unidade'!A59" ref="A376"/>
    <hyperlink location="'Geral - Unidade'!A183" ref="A377"/>
    <hyperlink location="'Geral - Unidade'!A262" ref="A378"/>
    <hyperlink location="'Geral - Unidade'!A346" ref="A379"/>
    <hyperlink location="'Geral - Unidade'!A414" ref="A380"/>
    <hyperlink location="'Geral - Unidade'!A427" ref="A381"/>
  </hyperlinks>
  <printOptions headings="0" gridLines="0" horizontalCentered="0" verticalCentered="0"/>
  <pageMargins left="0.51180555555555596" right="0.51180555555555596" top="0.78750000000000009" bottom="0.78750000000000009" header="0.51181102362204689" footer="0.51181102362204689"/>
  <pageSetup paperSize="9" scale="59" firstPageNumber="1" fitToWidth="1" fitToHeight="0" pageOrder="downThenOver" orientation="portrait" usePrinterDefaults="1" blackAndWhite="0" draft="0" cellComments="none" useFirstPageNumber="1" errors="displayed" horizontalDpi="300" verticalDpi="300" copies="1"/>
  <headerFooter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rightToLeft="0" view="pageBreakPreview" zoomScale="120" workbookViewId="0">
      <selection activeCell="C22" activeCellId="0" sqref="C22"/>
    </sheetView>
  </sheetViews>
  <sheetFormatPr defaultColWidth="9.1484375" defaultRowHeight="14.25" customHeight="1"/>
  <cols>
    <col customWidth="1" min="1" max="1" style="18" width="32.149999999999999"/>
    <col customWidth="1" min="2" max="2" style="18" width="19.289999999999999"/>
    <col customWidth="1" min="3" max="4" style="18" width="22.289999999999999"/>
    <col customWidth="1" min="5" max="5" style="18" width="18.57"/>
    <col customWidth="1" min="6" max="6" style="18" width="17.710000000000001"/>
    <col customWidth="1" min="7" max="7" style="18" width="15.85"/>
    <col customWidth="1" min="8" max="8" style="18" width="15"/>
    <col customWidth="1" min="9" max="9" style="18" width="9.8599999999999994"/>
    <col customWidth="1" min="10" max="16384" style="1" width="11.529999999999999"/>
  </cols>
  <sheetData>
    <row r="1" ht="14.25">
      <c r="A1" s="19" t="s">
        <v>28</v>
      </c>
      <c r="B1" s="19"/>
      <c r="C1" s="19"/>
      <c r="D1" s="19"/>
      <c r="E1" s="19"/>
      <c r="F1" s="19"/>
      <c r="G1" s="19"/>
      <c r="H1" s="19"/>
    </row>
    <row r="2" ht="14.25">
      <c r="A2" s="19" t="s">
        <v>29</v>
      </c>
      <c r="B2" s="19"/>
      <c r="C2" s="19"/>
      <c r="D2" s="19"/>
      <c r="E2" s="19"/>
      <c r="F2" s="19"/>
      <c r="G2" s="19"/>
      <c r="H2" s="19"/>
    </row>
    <row r="3" ht="14.25" customHeight="1">
      <c r="A3" s="20" t="s">
        <v>30</v>
      </c>
      <c r="B3" s="20"/>
      <c r="C3" s="20"/>
      <c r="D3" s="20"/>
      <c r="E3" s="20"/>
      <c r="F3" s="20"/>
      <c r="G3" s="20"/>
      <c r="H3" s="20"/>
    </row>
    <row r="4" ht="14.25" customHeight="1">
      <c r="A4" s="20"/>
      <c r="B4" s="20"/>
      <c r="C4" s="20"/>
      <c r="D4" s="20"/>
      <c r="E4" s="20"/>
      <c r="F4" s="20"/>
      <c r="G4" s="20"/>
      <c r="H4" s="20"/>
    </row>
    <row r="5" ht="14.25" customHeight="1">
      <c r="A5" s="21"/>
      <c r="B5" s="21"/>
      <c r="C5" s="21"/>
      <c r="D5" s="21"/>
      <c r="E5" s="21"/>
      <c r="F5" s="21"/>
      <c r="G5" s="21"/>
      <c r="H5" s="21"/>
    </row>
    <row r="6" ht="14.25" customHeight="1">
      <c r="A6" s="22" t="s">
        <v>31</v>
      </c>
      <c r="B6" s="22"/>
      <c r="C6" s="22"/>
      <c r="D6" s="22"/>
      <c r="E6" s="22"/>
      <c r="F6" s="22"/>
      <c r="G6" s="22"/>
      <c r="H6" s="22"/>
    </row>
    <row r="7" ht="14.25" customHeight="1">
      <c r="A7" s="22" t="s">
        <v>32</v>
      </c>
      <c r="B7" s="22"/>
      <c r="C7" s="22"/>
      <c r="D7" s="22"/>
      <c r="E7" s="22"/>
      <c r="F7" s="22"/>
      <c r="G7" s="22"/>
      <c r="H7" s="22"/>
    </row>
    <row r="8" ht="14.25" customHeight="1">
      <c r="A8" s="22" t="s">
        <v>33</v>
      </c>
      <c r="B8" s="22"/>
      <c r="C8" s="22"/>
      <c r="D8" s="22"/>
      <c r="E8" s="22"/>
      <c r="F8" s="22"/>
      <c r="G8" s="22"/>
      <c r="H8" s="22"/>
    </row>
    <row r="9" ht="14.25" customHeight="1">
      <c r="A9" s="22" t="s">
        <v>34</v>
      </c>
      <c r="B9" s="22"/>
      <c r="C9" s="22"/>
      <c r="D9" s="22"/>
      <c r="E9" s="22"/>
      <c r="F9" s="22"/>
      <c r="G9" s="22"/>
      <c r="H9" s="22"/>
    </row>
    <row r="10" ht="14.25" customHeight="1">
      <c r="A10" s="22" t="s">
        <v>35</v>
      </c>
      <c r="B10" s="22"/>
      <c r="C10" s="22"/>
      <c r="D10" s="22"/>
      <c r="E10" s="22"/>
      <c r="F10" s="22"/>
      <c r="G10" s="22"/>
      <c r="H10" s="22"/>
    </row>
    <row r="11" ht="14.25" customHeight="1">
      <c r="A11" s="22" t="s">
        <v>36</v>
      </c>
      <c r="B11" s="22"/>
      <c r="C11" s="22"/>
      <c r="D11" s="22"/>
      <c r="E11" s="22"/>
      <c r="F11" s="22"/>
      <c r="G11" s="22"/>
      <c r="H11" s="22"/>
    </row>
    <row r="12" ht="14.25" customHeight="1">
      <c r="A12" s="22" t="s">
        <v>37</v>
      </c>
      <c r="B12" s="22"/>
      <c r="C12" s="22"/>
      <c r="D12" s="22"/>
      <c r="E12" s="22"/>
      <c r="F12" s="22"/>
      <c r="G12" s="22"/>
      <c r="H12" s="22"/>
    </row>
    <row r="13" ht="14.25" customHeight="1">
      <c r="A13" s="23"/>
      <c r="B13" s="23"/>
      <c r="C13" s="23"/>
      <c r="D13" s="23"/>
      <c r="E13" s="23"/>
      <c r="F13" s="23"/>
      <c r="G13" s="23"/>
      <c r="H13" s="23"/>
    </row>
    <row r="14" ht="14.25">
      <c r="A14" s="24"/>
      <c r="B14" s="24"/>
      <c r="C14" s="24"/>
      <c r="D14" s="24"/>
      <c r="E14" s="24"/>
      <c r="F14" s="24"/>
      <c r="G14" s="25"/>
      <c r="H14" s="25"/>
    </row>
    <row r="15" ht="14.25">
      <c r="A15" s="26" t="s">
        <v>31</v>
      </c>
      <c r="B15" s="26"/>
      <c r="C15" s="26"/>
      <c r="D15" s="26"/>
      <c r="E15" s="26"/>
      <c r="F15" s="26"/>
      <c r="G15" s="26"/>
      <c r="H15" s="26"/>
    </row>
    <row r="16" ht="15" customHeight="1">
      <c r="A16" s="27" t="s">
        <v>38</v>
      </c>
      <c r="B16" s="27"/>
      <c r="C16" s="27"/>
      <c r="D16" s="27"/>
      <c r="E16" s="27"/>
      <c r="F16" s="27"/>
      <c r="G16" s="27"/>
      <c r="H16" s="27"/>
    </row>
    <row r="17" ht="14.25">
      <c r="A17" s="27"/>
      <c r="B17" s="27"/>
      <c r="C17" s="27"/>
      <c r="D17" s="27"/>
      <c r="E17" s="27"/>
      <c r="F17" s="27"/>
      <c r="G17" s="27"/>
      <c r="H17" s="25"/>
    </row>
    <row r="18" ht="14.25" customHeight="1">
      <c r="A18" s="28" t="s">
        <v>39</v>
      </c>
      <c r="B18" s="28"/>
      <c r="C18" s="28"/>
      <c r="D18" s="28"/>
      <c r="E18" s="28"/>
      <c r="F18" s="28"/>
      <c r="G18" s="28"/>
      <c r="H18" s="28"/>
    </row>
    <row r="19" ht="14.25" customHeight="1">
      <c r="A19" s="29" t="s">
        <v>40</v>
      </c>
      <c r="B19" s="29"/>
      <c r="C19" s="29"/>
      <c r="D19" s="29"/>
      <c r="E19" s="29"/>
      <c r="F19" s="29"/>
      <c r="G19" s="29"/>
      <c r="H19" s="29"/>
    </row>
    <row r="20" ht="14.25" customHeight="1">
      <c r="A20" s="29"/>
      <c r="B20" s="29"/>
      <c r="C20" s="29"/>
      <c r="D20" s="29"/>
      <c r="E20" s="29"/>
      <c r="F20" s="29"/>
      <c r="G20" s="29"/>
      <c r="H20" s="29"/>
    </row>
    <row r="21" ht="14.25" customHeight="1">
      <c r="A21" s="29"/>
      <c r="B21" s="29"/>
      <c r="C21" s="29"/>
      <c r="D21" s="29"/>
      <c r="E21" s="29"/>
      <c r="F21" s="29"/>
      <c r="G21" s="29"/>
    </row>
    <row r="22" ht="14.25">
      <c r="A22" s="30" t="s">
        <v>39</v>
      </c>
      <c r="B22" s="30"/>
    </row>
    <row r="23" ht="14.25">
      <c r="A23" s="31" t="s">
        <v>232</v>
      </c>
      <c r="B23" s="32"/>
    </row>
    <row r="25" ht="14.25" customHeight="1">
      <c r="A25" s="28" t="s">
        <v>42</v>
      </c>
      <c r="B25" s="28"/>
      <c r="C25" s="28"/>
      <c r="D25" s="28"/>
      <c r="E25" s="28"/>
      <c r="F25" s="28"/>
      <c r="G25" s="28"/>
      <c r="H25" s="28"/>
    </row>
    <row r="26" ht="14.25" customHeight="1">
      <c r="A26" s="33" t="s">
        <v>43</v>
      </c>
      <c r="B26" s="33"/>
      <c r="C26" s="33"/>
      <c r="D26" s="33"/>
      <c r="E26" s="33"/>
      <c r="F26" s="33"/>
      <c r="G26" s="33"/>
      <c r="H26" s="33"/>
    </row>
    <row r="27" ht="14.25">
      <c r="A27" s="24"/>
      <c r="B27" s="24"/>
      <c r="C27" s="24"/>
      <c r="D27" s="24"/>
      <c r="E27" s="24"/>
      <c r="F27" s="24"/>
    </row>
    <row r="28" ht="14.25">
      <c r="A28" s="30" t="s">
        <v>42</v>
      </c>
      <c r="B28" s="30"/>
      <c r="C28" s="30"/>
      <c r="D28" s="30"/>
    </row>
    <row r="29" ht="14.25">
      <c r="A29" s="34" t="s">
        <v>44</v>
      </c>
      <c r="B29" s="35" t="s">
        <v>45</v>
      </c>
      <c r="C29" s="35" t="s">
        <v>46</v>
      </c>
      <c r="D29" s="36" t="s">
        <v>47</v>
      </c>
    </row>
    <row r="30" ht="14.25">
      <c r="A30" s="37" t="str">
        <f>A23</f>
        <v xml:space="preserve">Varredor/roçador manual/coletor</v>
      </c>
      <c r="B30" s="38"/>
      <c r="C30" s="39"/>
      <c r="D30" s="40">
        <f>B30*C30</f>
        <v>0</v>
      </c>
      <c r="E30" s="25"/>
      <c r="G30" s="25"/>
      <c r="H30" s="25"/>
    </row>
    <row r="32" ht="14.25" customHeight="1">
      <c r="A32" s="28" t="s">
        <v>48</v>
      </c>
      <c r="B32" s="28"/>
      <c r="C32" s="28"/>
      <c r="D32" s="28"/>
      <c r="E32" s="28"/>
      <c r="F32" s="28"/>
      <c r="G32" s="28"/>
      <c r="H32" s="28"/>
    </row>
    <row r="33" ht="14.25" customHeight="1">
      <c r="A33" s="29" t="s">
        <v>49</v>
      </c>
      <c r="B33" s="29"/>
      <c r="C33" s="29"/>
      <c r="D33" s="29"/>
      <c r="E33" s="29"/>
      <c r="F33" s="29"/>
      <c r="G33" s="29"/>
      <c r="H33" s="29"/>
    </row>
    <row r="34" ht="14.25">
      <c r="A34" s="29"/>
      <c r="B34" s="29"/>
      <c r="C34" s="29"/>
      <c r="D34" s="29"/>
      <c r="E34" s="29"/>
      <c r="F34" s="29"/>
      <c r="G34" s="29"/>
      <c r="H34" s="29"/>
    </row>
    <row r="35" ht="14.25">
      <c r="A35" s="29"/>
      <c r="B35" s="29"/>
      <c r="C35" s="29"/>
      <c r="D35" s="29"/>
      <c r="E35" s="29"/>
      <c r="F35" s="29"/>
      <c r="G35" s="29"/>
      <c r="H35" s="29"/>
    </row>
    <row r="36" ht="14.25" customHeight="1">
      <c r="A36" s="29" t="s">
        <v>50</v>
      </c>
      <c r="B36" s="29"/>
      <c r="C36" s="29"/>
      <c r="D36" s="29"/>
      <c r="E36" s="29"/>
      <c r="F36" s="29"/>
      <c r="G36" s="29"/>
      <c r="H36" s="29"/>
    </row>
    <row r="37" ht="14.25">
      <c r="A37" s="29"/>
      <c r="B37" s="29"/>
      <c r="C37" s="29"/>
      <c r="D37" s="29"/>
      <c r="E37" s="29"/>
      <c r="F37" s="29"/>
      <c r="G37" s="29"/>
      <c r="H37" s="29"/>
    </row>
    <row r="38" ht="14.25" customHeight="1">
      <c r="A38" s="29" t="s">
        <v>51</v>
      </c>
      <c r="B38" s="29"/>
      <c r="C38" s="29"/>
      <c r="D38" s="29"/>
      <c r="E38" s="29"/>
      <c r="F38" s="29"/>
      <c r="G38" s="29"/>
      <c r="H38" s="29"/>
    </row>
    <row r="39" ht="14.25">
      <c r="A39" s="29"/>
      <c r="B39" s="29"/>
      <c r="C39" s="29"/>
      <c r="D39" s="29"/>
      <c r="E39" s="29"/>
      <c r="F39" s="29"/>
      <c r="G39" s="29"/>
      <c r="H39" s="29"/>
    </row>
    <row r="40" ht="14.25">
      <c r="A40" s="25"/>
      <c r="B40" s="25"/>
      <c r="C40" s="25"/>
      <c r="D40" s="25"/>
      <c r="F40" s="25"/>
    </row>
    <row r="41" ht="14.25">
      <c r="A41" s="41" t="s">
        <v>52</v>
      </c>
      <c r="B41" s="41"/>
      <c r="C41" s="41"/>
      <c r="D41" s="41"/>
      <c r="F41" s="42"/>
    </row>
    <row r="42" ht="14.25">
      <c r="A42" s="34" t="s">
        <v>44</v>
      </c>
      <c r="B42" s="35" t="s">
        <v>45</v>
      </c>
      <c r="C42" s="35" t="s">
        <v>46</v>
      </c>
      <c r="D42" s="36" t="s">
        <v>53</v>
      </c>
    </row>
    <row r="43" ht="14.25">
      <c r="A43" s="37" t="str">
        <f>$A$23</f>
        <v xml:space="preserve">Varredor/roçador manual/coletor</v>
      </c>
      <c r="B43" s="43"/>
      <c r="C43" s="44"/>
      <c r="D43" s="45">
        <f>B43*C43</f>
        <v>0</v>
      </c>
    </row>
    <row r="46" ht="14.25" customHeight="1">
      <c r="A46" s="46" t="s">
        <v>54</v>
      </c>
      <c r="B46" s="46"/>
      <c r="C46" s="46"/>
      <c r="D46" s="46"/>
      <c r="E46" s="46"/>
      <c r="F46" s="46"/>
      <c r="G46" s="46"/>
      <c r="H46" s="46"/>
    </row>
    <row r="47" ht="14.25" customHeight="1">
      <c r="A47" s="47" t="s">
        <v>55</v>
      </c>
      <c r="B47" s="47"/>
      <c r="C47" s="47"/>
      <c r="D47" s="47"/>
      <c r="E47" s="47"/>
      <c r="F47" s="47"/>
      <c r="G47" s="47"/>
      <c r="H47" s="47"/>
    </row>
    <row r="49" ht="14.25">
      <c r="A49" s="30" t="str">
        <f>A46</f>
        <v xml:space="preserve">ADICIONAL XXX</v>
      </c>
      <c r="B49" s="30"/>
      <c r="C49" s="30"/>
      <c r="D49" s="30"/>
    </row>
    <row r="50" ht="14.25">
      <c r="A50" s="34" t="s">
        <v>44</v>
      </c>
      <c r="B50" s="35" t="s">
        <v>45</v>
      </c>
      <c r="C50" s="35" t="s">
        <v>46</v>
      </c>
      <c r="D50" s="36" t="s">
        <v>53</v>
      </c>
    </row>
    <row r="51" ht="14.25">
      <c r="A51" s="37" t="str">
        <f>$A$23</f>
        <v xml:space="preserve">Varredor/roçador manual/coletor</v>
      </c>
      <c r="B51" s="43"/>
      <c r="C51" s="48"/>
      <c r="D51" s="45">
        <f>B51*C51</f>
        <v>0</v>
      </c>
    </row>
    <row r="52" ht="14.25">
      <c r="H52" s="25"/>
    </row>
    <row r="54" ht="14.25">
      <c r="A54" s="26" t="s">
        <v>31</v>
      </c>
      <c r="B54" s="26"/>
      <c r="C54" s="26"/>
      <c r="D54" s="26"/>
      <c r="E54" s="26"/>
      <c r="F54" s="26"/>
      <c r="G54" s="26"/>
      <c r="H54" s="26"/>
    </row>
    <row r="55" ht="14.25" customHeight="1">
      <c r="A55" s="49" t="s">
        <v>56</v>
      </c>
      <c r="B55" s="49"/>
      <c r="C55" s="49"/>
      <c r="D55" s="49"/>
      <c r="E55" s="49"/>
      <c r="F55" s="49"/>
      <c r="G55" s="49"/>
      <c r="H55" s="49"/>
    </row>
    <row r="57" ht="14.25">
      <c r="A57" s="30" t="s">
        <v>31</v>
      </c>
      <c r="B57" s="30"/>
      <c r="C57" s="30"/>
      <c r="D57" s="30"/>
      <c r="E57" s="30"/>
      <c r="F57" s="30"/>
    </row>
    <row r="58" ht="42.75">
      <c r="A58" s="50" t="s">
        <v>44</v>
      </c>
      <c r="B58" s="51" t="s">
        <v>57</v>
      </c>
      <c r="C58" s="52" t="s">
        <v>58</v>
      </c>
      <c r="D58" s="52" t="s">
        <v>59</v>
      </c>
      <c r="E58" s="51" t="str">
        <f>A49</f>
        <v xml:space="preserve">ADICIONAL XXX</v>
      </c>
      <c r="F58" s="53" t="s">
        <v>60</v>
      </c>
    </row>
    <row r="59" ht="14.25">
      <c r="A59" s="37" t="str">
        <f>$A$23</f>
        <v xml:space="preserve">Varredor/roçador manual/coletor</v>
      </c>
      <c r="B59" s="38"/>
      <c r="C59" s="38">
        <f>D30</f>
        <v>0</v>
      </c>
      <c r="D59" s="38">
        <f>D43</f>
        <v>0</v>
      </c>
      <c r="E59" s="54">
        <f>D51</f>
        <v>0</v>
      </c>
      <c r="F59" s="45">
        <f>SUM(B59:E59)</f>
        <v>0</v>
      </c>
    </row>
    <row r="60" ht="14.25">
      <c r="B60" s="55"/>
      <c r="C60" s="55"/>
      <c r="D60" s="55"/>
      <c r="F60" s="56"/>
      <c r="G60" s="57"/>
      <c r="H60" s="25"/>
    </row>
    <row r="62" ht="14.25">
      <c r="A62" s="26" t="s">
        <v>32</v>
      </c>
      <c r="B62" s="26"/>
      <c r="C62" s="26"/>
      <c r="D62" s="26"/>
      <c r="E62" s="26"/>
      <c r="F62" s="26"/>
      <c r="G62" s="26"/>
      <c r="H62" s="26"/>
    </row>
    <row r="64" ht="14.25" customHeight="1">
      <c r="A64" s="28" t="s">
        <v>61</v>
      </c>
      <c r="B64" s="28"/>
      <c r="C64" s="28"/>
      <c r="D64" s="28"/>
      <c r="E64" s="28"/>
      <c r="F64" s="28"/>
      <c r="G64" s="28"/>
      <c r="H64" s="28"/>
    </row>
    <row r="66" ht="26.850000000000001" customHeight="1">
      <c r="A66" s="58" t="s">
        <v>62</v>
      </c>
      <c r="B66" s="58"/>
      <c r="C66" s="58"/>
      <c r="D66" s="58"/>
      <c r="E66" s="59"/>
    </row>
    <row r="67" ht="26.850000000000001">
      <c r="A67" s="60" t="s">
        <v>44</v>
      </c>
      <c r="B67" s="61" t="s">
        <v>45</v>
      </c>
      <c r="C67" s="62" t="s">
        <v>63</v>
      </c>
      <c r="D67" s="63" t="s">
        <v>53</v>
      </c>
    </row>
    <row r="68" ht="14.25">
      <c r="A68" s="37" t="str">
        <f>$A$23</f>
        <v xml:space="preserve">Varredor/roçador manual/coletor</v>
      </c>
      <c r="B68" s="38">
        <f>F59</f>
        <v>0</v>
      </c>
      <c r="C68" s="64">
        <f>1/12</f>
        <v>8.3333333333333301e-002</v>
      </c>
      <c r="D68" s="45">
        <f>B68*C68</f>
        <v>0</v>
      </c>
    </row>
    <row r="70" ht="26.850000000000001" customHeight="1">
      <c r="A70" s="58" t="s">
        <v>64</v>
      </c>
      <c r="B70" s="58"/>
      <c r="C70" s="58"/>
      <c r="D70" s="58"/>
    </row>
    <row r="71" ht="26.850000000000001">
      <c r="A71" s="60" t="s">
        <v>44</v>
      </c>
      <c r="B71" s="61" t="s">
        <v>45</v>
      </c>
      <c r="C71" s="62" t="s">
        <v>63</v>
      </c>
      <c r="D71" s="63" t="s">
        <v>53</v>
      </c>
    </row>
    <row r="72" ht="14.25">
      <c r="A72" s="37" t="str">
        <f>$A$23</f>
        <v xml:space="preserve">Varredor/roçador manual/coletor</v>
      </c>
      <c r="B72" s="38">
        <f>F59</f>
        <v>0</v>
      </c>
      <c r="C72" s="64">
        <f>1/12</f>
        <v>8.3333333333333301e-002</v>
      </c>
      <c r="D72" s="45">
        <f>B72*C72</f>
        <v>0</v>
      </c>
    </row>
    <row r="74" ht="14.25" customHeight="1">
      <c r="A74" s="58" t="s">
        <v>65</v>
      </c>
      <c r="B74" s="58"/>
      <c r="C74" s="58"/>
      <c r="D74" s="58"/>
      <c r="E74" s="58"/>
    </row>
    <row r="75" ht="26.850000000000001">
      <c r="A75" s="34" t="s">
        <v>44</v>
      </c>
      <c r="B75" s="35" t="s">
        <v>45</v>
      </c>
      <c r="C75" s="65" t="s">
        <v>66</v>
      </c>
      <c r="D75" s="65" t="s">
        <v>63</v>
      </c>
      <c r="E75" s="36" t="s">
        <v>53</v>
      </c>
    </row>
    <row r="76" ht="14.25">
      <c r="A76" s="37" t="str">
        <f>$A$23</f>
        <v xml:space="preserve">Varredor/roçador manual/coletor</v>
      </c>
      <c r="B76" s="38">
        <f>F59</f>
        <v>0</v>
      </c>
      <c r="C76" s="66">
        <f>1/3</f>
        <v>0.33333333333333298</v>
      </c>
      <c r="D76" s="64">
        <f>1/12</f>
        <v>8.3333333333333301e-002</v>
      </c>
      <c r="E76" s="45">
        <f>B76*C76*D76</f>
        <v>0</v>
      </c>
    </row>
    <row r="78" ht="14.25">
      <c r="A78" s="30" t="s">
        <v>61</v>
      </c>
      <c r="B78" s="30"/>
      <c r="C78" s="30"/>
      <c r="D78" s="30"/>
      <c r="E78" s="30"/>
    </row>
    <row r="79" ht="14.25">
      <c r="A79" s="60" t="s">
        <v>44</v>
      </c>
      <c r="B79" s="61" t="s">
        <v>67</v>
      </c>
      <c r="C79" s="61" t="s">
        <v>68</v>
      </c>
      <c r="D79" s="61" t="s">
        <v>69</v>
      </c>
      <c r="E79" s="63" t="s">
        <v>60</v>
      </c>
    </row>
    <row r="80" ht="14.25">
      <c r="A80" s="37" t="str">
        <f>$A$23</f>
        <v xml:space="preserve">Varredor/roçador manual/coletor</v>
      </c>
      <c r="B80" s="38">
        <f>D68</f>
        <v>0</v>
      </c>
      <c r="C80" s="38">
        <f>D72</f>
        <v>0</v>
      </c>
      <c r="D80" s="38">
        <f>E76</f>
        <v>0</v>
      </c>
      <c r="E80" s="45">
        <f>SUM(B80:D80)</f>
        <v>0</v>
      </c>
    </row>
    <row r="81" ht="14.25">
      <c r="B81" s="55"/>
      <c r="C81" s="55"/>
      <c r="D81" s="55"/>
      <c r="E81" s="57"/>
      <c r="H81" s="25"/>
    </row>
    <row r="83" ht="14.25" customHeight="1">
      <c r="A83" s="28" t="s">
        <v>70</v>
      </c>
      <c r="B83" s="28"/>
      <c r="C83" s="28"/>
      <c r="D83" s="28"/>
      <c r="E83" s="28"/>
      <c r="F83" s="28"/>
      <c r="G83" s="28"/>
      <c r="H83" s="28"/>
    </row>
    <row r="84" ht="14.25" customHeight="1">
      <c r="A84" s="29" t="s">
        <v>71</v>
      </c>
      <c r="B84" s="29"/>
      <c r="C84" s="29"/>
      <c r="D84" s="29"/>
      <c r="E84" s="29"/>
      <c r="F84" s="29"/>
      <c r="G84" s="29"/>
      <c r="H84" s="29"/>
    </row>
    <row r="85" ht="14.25" customHeight="1">
      <c r="A85" s="29"/>
      <c r="B85" s="29"/>
      <c r="C85" s="29"/>
      <c r="D85" s="29"/>
      <c r="E85" s="29"/>
      <c r="F85" s="29"/>
      <c r="G85" s="29"/>
      <c r="H85" s="29"/>
    </row>
    <row r="87" ht="14.25">
      <c r="A87" s="30" t="s">
        <v>72</v>
      </c>
      <c r="B87" s="30"/>
    </row>
    <row r="88" ht="14.25">
      <c r="A88" s="60" t="s">
        <v>73</v>
      </c>
      <c r="B88" s="63" t="s">
        <v>46</v>
      </c>
    </row>
    <row r="89" ht="14.25">
      <c r="A89" s="67" t="s">
        <v>74</v>
      </c>
      <c r="B89" s="68">
        <v>0</v>
      </c>
    </row>
    <row r="90" ht="14.25">
      <c r="A90" s="69" t="s">
        <v>75</v>
      </c>
      <c r="B90" s="70">
        <v>0</v>
      </c>
    </row>
    <row r="91" ht="14.25">
      <c r="A91" s="69" t="s">
        <v>76</v>
      </c>
      <c r="B91" s="71">
        <v>0</v>
      </c>
    </row>
    <row r="92" ht="14.25">
      <c r="A92" s="69" t="s">
        <v>77</v>
      </c>
      <c r="B92" s="70">
        <v>0</v>
      </c>
    </row>
    <row r="93" ht="14.25">
      <c r="A93" s="69" t="s">
        <v>78</v>
      </c>
      <c r="B93" s="70">
        <v>0</v>
      </c>
    </row>
    <row r="94" ht="14.25">
      <c r="A94" s="69" t="s">
        <v>79</v>
      </c>
      <c r="B94" s="70">
        <v>0</v>
      </c>
    </row>
    <row r="95" ht="14.25">
      <c r="A95" s="69" t="s">
        <v>80</v>
      </c>
      <c r="B95" s="70">
        <v>0</v>
      </c>
    </row>
    <row r="96" ht="14.25">
      <c r="A96" s="72" t="s">
        <v>81</v>
      </c>
      <c r="B96" s="73">
        <v>0</v>
      </c>
    </row>
    <row r="97" ht="14.25">
      <c r="A97" s="74" t="s">
        <v>82</v>
      </c>
      <c r="B97" s="75">
        <f>SUM(B89:B96)</f>
        <v>0</v>
      </c>
    </row>
    <row r="99" ht="14.25">
      <c r="A99" s="30" t="s">
        <v>83</v>
      </c>
      <c r="B99" s="30"/>
      <c r="C99" s="30"/>
      <c r="D99" s="30"/>
    </row>
    <row r="100" ht="14.25">
      <c r="A100" s="60" t="s">
        <v>44</v>
      </c>
      <c r="B100" s="61" t="s">
        <v>45</v>
      </c>
      <c r="C100" s="61" t="s">
        <v>46</v>
      </c>
      <c r="D100" s="63" t="s">
        <v>53</v>
      </c>
    </row>
    <row r="101" ht="14.25">
      <c r="A101" s="37" t="str">
        <f>$A$23</f>
        <v xml:space="preserve">Varredor/roçador manual/coletor</v>
      </c>
      <c r="B101" s="38">
        <f>F59+E80</f>
        <v>0</v>
      </c>
      <c r="C101" s="64">
        <f>SUM($B$89:$B$95)</f>
        <v>0</v>
      </c>
      <c r="D101" s="45">
        <f>B101*C101</f>
        <v>0</v>
      </c>
    </row>
    <row r="103" ht="14.25">
      <c r="A103" s="30" t="s">
        <v>84</v>
      </c>
      <c r="B103" s="30"/>
      <c r="C103" s="30"/>
      <c r="D103" s="30"/>
    </row>
    <row r="104" ht="14.25">
      <c r="A104" s="60" t="s">
        <v>44</v>
      </c>
      <c r="B104" s="61" t="s">
        <v>45</v>
      </c>
      <c r="C104" s="61" t="s">
        <v>46</v>
      </c>
      <c r="D104" s="63" t="s">
        <v>53</v>
      </c>
    </row>
    <row r="105" ht="14.25">
      <c r="A105" s="37" t="str">
        <f>$A$23</f>
        <v xml:space="preserve">Varredor/roçador manual/coletor</v>
      </c>
      <c r="B105" s="38">
        <f>F59+E80</f>
        <v>0</v>
      </c>
      <c r="C105" s="64">
        <f>$B$96</f>
        <v>0</v>
      </c>
      <c r="D105" s="45">
        <f>B105*C105</f>
        <v>0</v>
      </c>
    </row>
    <row r="107" ht="14.25">
      <c r="A107" s="30" t="s">
        <v>70</v>
      </c>
      <c r="B107" s="30"/>
      <c r="C107" s="30"/>
      <c r="D107" s="30"/>
    </row>
    <row r="108" ht="14.25">
      <c r="A108" s="60" t="s">
        <v>44</v>
      </c>
      <c r="B108" s="61" t="s">
        <v>85</v>
      </c>
      <c r="C108" s="61" t="s">
        <v>81</v>
      </c>
      <c r="D108" s="63" t="s">
        <v>60</v>
      </c>
    </row>
    <row r="109" ht="14.25">
      <c r="A109" s="37" t="str">
        <f>$A$23</f>
        <v xml:space="preserve">Varredor/roçador manual/coletor</v>
      </c>
      <c r="B109" s="38">
        <f>D101</f>
        <v>0</v>
      </c>
      <c r="C109" s="38">
        <f>D105</f>
        <v>0</v>
      </c>
      <c r="D109" s="45">
        <f>B109+C109</f>
        <v>0</v>
      </c>
    </row>
    <row r="111" ht="14.25" customHeight="1">
      <c r="A111" s="28" t="s">
        <v>86</v>
      </c>
      <c r="B111" s="28"/>
      <c r="C111" s="28"/>
      <c r="D111" s="28"/>
      <c r="E111" s="28"/>
      <c r="F111" s="28"/>
      <c r="G111" s="28"/>
      <c r="H111" s="28"/>
    </row>
    <row r="112" ht="14.25" customHeight="1">
      <c r="A112" s="29" t="s">
        <v>87</v>
      </c>
      <c r="B112" s="29"/>
      <c r="C112" s="29"/>
      <c r="D112" s="29"/>
      <c r="E112" s="29"/>
      <c r="F112" s="29"/>
      <c r="G112" s="29"/>
      <c r="H112" s="29"/>
    </row>
    <row r="113" ht="14.25">
      <c r="A113" s="29"/>
      <c r="B113" s="29"/>
      <c r="C113" s="29"/>
      <c r="D113" s="29"/>
      <c r="E113" s="29"/>
      <c r="F113" s="29"/>
      <c r="G113" s="29"/>
      <c r="H113" s="29"/>
    </row>
    <row r="115" ht="14.25">
      <c r="A115" s="25" t="s">
        <v>88</v>
      </c>
      <c r="B115" s="25"/>
      <c r="C115" s="25"/>
      <c r="D115" s="25"/>
      <c r="E115" s="25"/>
      <c r="F115" s="25"/>
      <c r="G115" s="25"/>
    </row>
    <row r="117" ht="14.25">
      <c r="A117" s="30" t="s">
        <v>89</v>
      </c>
      <c r="B117" s="30"/>
      <c r="C117" s="30"/>
      <c r="D117" s="30"/>
      <c r="E117" s="30"/>
    </row>
    <row r="118" ht="26.850000000000001">
      <c r="A118" s="60" t="s">
        <v>44</v>
      </c>
      <c r="B118" s="61" t="s">
        <v>90</v>
      </c>
      <c r="C118" s="61" t="s">
        <v>91</v>
      </c>
      <c r="D118" s="62" t="s">
        <v>92</v>
      </c>
      <c r="E118" s="63" t="s">
        <v>93</v>
      </c>
    </row>
    <row r="119" ht="14.25">
      <c r="A119" s="37" t="str">
        <f>$A$23</f>
        <v xml:space="preserve">Varredor/roçador manual/coletor</v>
      </c>
      <c r="B119" s="43">
        <v>0</v>
      </c>
      <c r="C119" s="76">
        <v>0</v>
      </c>
      <c r="D119" s="76">
        <v>0</v>
      </c>
      <c r="E119" s="45">
        <f>B119*C119*D119</f>
        <v>0</v>
      </c>
    </row>
    <row r="121" ht="14.25">
      <c r="A121" s="30" t="s">
        <v>94</v>
      </c>
      <c r="B121" s="30"/>
      <c r="C121" s="30"/>
      <c r="D121" s="30"/>
      <c r="E121" s="30"/>
    </row>
    <row r="122" ht="14.25">
      <c r="A122" s="60" t="s">
        <v>44</v>
      </c>
      <c r="B122" s="61" t="s">
        <v>45</v>
      </c>
      <c r="C122" s="61" t="s">
        <v>95</v>
      </c>
      <c r="D122" s="61" t="s">
        <v>46</v>
      </c>
      <c r="E122" s="63" t="s">
        <v>96</v>
      </c>
    </row>
    <row r="123" ht="14.25">
      <c r="A123" s="37" t="str">
        <f>$A$23</f>
        <v xml:space="preserve">Varredor/roçador manual/coletor</v>
      </c>
      <c r="B123" s="38">
        <f>IF(B119&gt;0,B23,0)</f>
        <v>0</v>
      </c>
      <c r="C123" s="44">
        <v>0</v>
      </c>
      <c r="D123" s="77">
        <v>0</v>
      </c>
      <c r="E123" s="45">
        <f>B123*C123*D123</f>
        <v>0</v>
      </c>
    </row>
    <row r="125" ht="14.25">
      <c r="A125" s="30" t="s">
        <v>97</v>
      </c>
      <c r="B125" s="30"/>
      <c r="C125" s="30"/>
      <c r="D125" s="30"/>
    </row>
    <row r="126" ht="14.25">
      <c r="A126" s="60" t="s">
        <v>44</v>
      </c>
      <c r="B126" s="61" t="s">
        <v>93</v>
      </c>
      <c r="C126" s="61" t="s">
        <v>98</v>
      </c>
      <c r="D126" s="63" t="s">
        <v>99</v>
      </c>
    </row>
    <row r="127" ht="14.25">
      <c r="A127" s="37" t="str">
        <f>$A$23</f>
        <v xml:space="preserve">Varredor/roçador manual/coletor</v>
      </c>
      <c r="B127" s="38">
        <f>E119</f>
        <v>0</v>
      </c>
      <c r="C127" s="38">
        <f>E123</f>
        <v>0</v>
      </c>
      <c r="D127" s="45">
        <f>B127-C127</f>
        <v>0</v>
      </c>
    </row>
    <row r="129" ht="14.25">
      <c r="A129" s="25" t="s">
        <v>100</v>
      </c>
      <c r="B129" s="25"/>
      <c r="C129" s="25"/>
      <c r="D129" s="25"/>
      <c r="E129" s="25"/>
      <c r="F129" s="25"/>
      <c r="G129" s="25"/>
    </row>
    <row r="131" ht="14.25">
      <c r="A131" s="30" t="s">
        <v>100</v>
      </c>
      <c r="B131" s="30"/>
      <c r="C131" s="30"/>
      <c r="D131" s="30"/>
    </row>
    <row r="132" ht="26.850000000000001">
      <c r="A132" s="34" t="s">
        <v>44</v>
      </c>
      <c r="B132" s="35" t="s">
        <v>101</v>
      </c>
      <c r="C132" s="65" t="s">
        <v>92</v>
      </c>
      <c r="D132" s="36" t="s">
        <v>53</v>
      </c>
    </row>
    <row r="133" ht="14.25">
      <c r="A133" s="37" t="str">
        <f>$A$23</f>
        <v xml:space="preserve">Varredor/roçador manual/coletor</v>
      </c>
      <c r="B133" s="43">
        <v>0</v>
      </c>
      <c r="C133" s="76">
        <v>0</v>
      </c>
      <c r="D133" s="45">
        <f>B133*C133</f>
        <v>0</v>
      </c>
    </row>
    <row r="135" ht="14.25">
      <c r="A135" s="30" t="s">
        <v>102</v>
      </c>
      <c r="B135" s="30"/>
      <c r="C135" s="30"/>
      <c r="D135" s="30"/>
    </row>
    <row r="136" ht="14.25">
      <c r="A136" s="60" t="s">
        <v>44</v>
      </c>
      <c r="B136" s="61" t="s">
        <v>45</v>
      </c>
      <c r="C136" s="61" t="s">
        <v>46</v>
      </c>
      <c r="D136" s="63" t="s">
        <v>96</v>
      </c>
    </row>
    <row r="137" ht="14.25">
      <c r="A137" s="37" t="str">
        <f>$A$23</f>
        <v xml:space="preserve">Varredor/roçador manual/coletor</v>
      </c>
      <c r="B137" s="38">
        <f>D133</f>
        <v>0</v>
      </c>
      <c r="C137" s="44">
        <v>0</v>
      </c>
      <c r="D137" s="45">
        <f>B137*C137</f>
        <v>0</v>
      </c>
    </row>
    <row r="139" ht="14.25">
      <c r="A139" s="30" t="s">
        <v>103</v>
      </c>
      <c r="B139" s="30"/>
      <c r="C139" s="30"/>
      <c r="D139" s="30"/>
    </row>
    <row r="140" ht="14.25">
      <c r="A140" s="60" t="s">
        <v>44</v>
      </c>
      <c r="B140" s="61" t="s">
        <v>93</v>
      </c>
      <c r="C140" s="61" t="s">
        <v>96</v>
      </c>
      <c r="D140" s="63" t="s">
        <v>99</v>
      </c>
    </row>
    <row r="141" ht="14.25">
      <c r="A141" s="37" t="str">
        <f>$A$23</f>
        <v xml:space="preserve">Varredor/roçador manual/coletor</v>
      </c>
      <c r="B141" s="38">
        <f>D133</f>
        <v>0</v>
      </c>
      <c r="C141" s="38">
        <f>D137</f>
        <v>0</v>
      </c>
      <c r="D141" s="45">
        <f>B141-C141</f>
        <v>0</v>
      </c>
    </row>
    <row r="143" ht="14.25" customHeight="1">
      <c r="A143" s="25" t="s">
        <v>104</v>
      </c>
      <c r="B143" s="25"/>
      <c r="C143" s="25"/>
      <c r="D143" s="25"/>
      <c r="E143" s="25"/>
      <c r="F143" s="25"/>
      <c r="G143" s="78"/>
      <c r="H143" s="78"/>
    </row>
    <row r="144" ht="14.25" customHeight="1">
      <c r="A144" s="27" t="s">
        <v>105</v>
      </c>
      <c r="B144" s="27"/>
      <c r="C144" s="27"/>
      <c r="D144" s="27"/>
      <c r="E144" s="27"/>
      <c r="F144" s="27"/>
      <c r="G144" s="27"/>
      <c r="H144" s="27"/>
    </row>
    <row r="146" ht="14.25">
      <c r="A146" s="30" t="s">
        <v>106</v>
      </c>
      <c r="B146" s="30"/>
      <c r="C146" s="30"/>
      <c r="D146" s="30"/>
    </row>
    <row r="147" ht="14.25">
      <c r="A147" s="60" t="s">
        <v>44</v>
      </c>
      <c r="B147" s="79" t="s">
        <v>107</v>
      </c>
      <c r="C147" s="79" t="s">
        <v>96</v>
      </c>
      <c r="D147" s="80" t="s">
        <v>99</v>
      </c>
    </row>
    <row r="148" ht="14.25">
      <c r="A148" s="37" t="str">
        <f>$A$23</f>
        <v xml:space="preserve">Varredor/roçador manual/coletor</v>
      </c>
      <c r="B148" s="81">
        <v>0</v>
      </c>
      <c r="C148" s="81">
        <v>0</v>
      </c>
      <c r="D148" s="45">
        <f>B148-C148</f>
        <v>0</v>
      </c>
    </row>
    <row r="150" ht="14.25" customHeight="1">
      <c r="A150" s="82" t="s">
        <v>108</v>
      </c>
      <c r="B150" s="82"/>
      <c r="C150" s="82"/>
      <c r="D150" s="82"/>
      <c r="E150" s="82"/>
      <c r="F150" s="82"/>
      <c r="G150" s="78"/>
      <c r="H150" s="78"/>
    </row>
    <row r="151" ht="14.25" customHeight="1">
      <c r="A151" s="27" t="s">
        <v>105</v>
      </c>
      <c r="B151" s="27"/>
      <c r="C151" s="27"/>
      <c r="D151" s="27"/>
      <c r="E151" s="27"/>
      <c r="F151" s="27"/>
      <c r="G151" s="27"/>
      <c r="H151" s="27"/>
    </row>
    <row r="153" ht="14.25">
      <c r="A153" s="30" t="s">
        <v>109</v>
      </c>
      <c r="B153" s="30"/>
      <c r="C153" s="30"/>
      <c r="D153" s="30"/>
    </row>
    <row r="154" ht="14.25">
      <c r="A154" s="60" t="s">
        <v>44</v>
      </c>
      <c r="B154" s="79" t="s">
        <v>107</v>
      </c>
      <c r="C154" s="79" t="s">
        <v>110</v>
      </c>
      <c r="D154" s="80" t="s">
        <v>99</v>
      </c>
    </row>
    <row r="155" ht="14.25">
      <c r="A155" s="37" t="str">
        <f>$A$23</f>
        <v xml:space="preserve">Varredor/roçador manual/coletor</v>
      </c>
      <c r="B155" s="81">
        <v>0</v>
      </c>
      <c r="C155" s="81">
        <v>0</v>
      </c>
      <c r="D155" s="45">
        <f>B155*C155</f>
        <v>0</v>
      </c>
    </row>
    <row r="157" ht="14.25">
      <c r="A157" s="30" t="s">
        <v>86</v>
      </c>
      <c r="B157" s="30"/>
      <c r="C157" s="30"/>
      <c r="D157" s="30"/>
      <c r="E157" s="30"/>
      <c r="F157" s="30"/>
      <c r="G157" s="83"/>
    </row>
    <row r="158" ht="14.25">
      <c r="A158" s="60" t="s">
        <v>44</v>
      </c>
      <c r="B158" s="61" t="s">
        <v>111</v>
      </c>
      <c r="C158" s="61" t="s">
        <v>112</v>
      </c>
      <c r="D158" s="61" t="s">
        <v>113</v>
      </c>
      <c r="E158" s="61" t="s">
        <v>114</v>
      </c>
      <c r="F158" s="63" t="s">
        <v>60</v>
      </c>
    </row>
    <row r="159" ht="14.25">
      <c r="A159" s="37" t="str">
        <f>$A$23</f>
        <v xml:space="preserve">Varredor/roçador manual/coletor</v>
      </c>
      <c r="B159" s="38">
        <f>D127</f>
        <v>0</v>
      </c>
      <c r="C159" s="38">
        <f>D141</f>
        <v>0</v>
      </c>
      <c r="D159" s="38">
        <f>D148</f>
        <v>0</v>
      </c>
      <c r="E159" s="38">
        <f>D155</f>
        <v>0</v>
      </c>
      <c r="F159" s="45">
        <f>SUM(B159:E159)</f>
        <v>0</v>
      </c>
    </row>
    <row r="161" ht="14.25">
      <c r="A161" s="26" t="s">
        <v>32</v>
      </c>
      <c r="B161" s="26"/>
      <c r="C161" s="26"/>
      <c r="D161" s="26"/>
      <c r="E161" s="26"/>
      <c r="F161" s="26"/>
      <c r="G161" s="26"/>
      <c r="H161" s="26"/>
    </row>
    <row r="163" ht="14.25">
      <c r="A163" s="30" t="s">
        <v>32</v>
      </c>
      <c r="B163" s="30"/>
      <c r="C163" s="30"/>
      <c r="D163" s="30"/>
      <c r="E163" s="30"/>
    </row>
    <row r="164" ht="14.25">
      <c r="A164" s="60" t="s">
        <v>44</v>
      </c>
      <c r="B164" s="61" t="s">
        <v>115</v>
      </c>
      <c r="C164" s="61" t="s">
        <v>116</v>
      </c>
      <c r="D164" s="61" t="s">
        <v>117</v>
      </c>
      <c r="E164" s="63" t="s">
        <v>60</v>
      </c>
    </row>
    <row r="165" ht="14.25">
      <c r="A165" s="37" t="str">
        <f>$A$23</f>
        <v xml:space="preserve">Varredor/roçador manual/coletor</v>
      </c>
      <c r="B165" s="38">
        <f>E80</f>
        <v>0</v>
      </c>
      <c r="C165" s="38">
        <f>D109</f>
        <v>0</v>
      </c>
      <c r="D165" s="38">
        <f>F159</f>
        <v>0</v>
      </c>
      <c r="E165" s="45">
        <f>SUM(B165:D165)</f>
        <v>0</v>
      </c>
    </row>
    <row r="167" ht="14.25">
      <c r="A167" s="26" t="s">
        <v>33</v>
      </c>
      <c r="B167" s="26"/>
      <c r="C167" s="26"/>
      <c r="D167" s="26"/>
      <c r="E167" s="26"/>
      <c r="F167" s="26"/>
      <c r="G167" s="26"/>
      <c r="H167" s="26"/>
    </row>
    <row r="168" ht="14.25" customHeight="1">
      <c r="A168" s="29" t="s">
        <v>233</v>
      </c>
      <c r="B168" s="29"/>
      <c r="C168" s="29"/>
      <c r="D168" s="29"/>
      <c r="E168" s="29"/>
      <c r="F168" s="29"/>
      <c r="G168" s="29"/>
      <c r="H168" s="29"/>
    </row>
    <row r="169" ht="14.25" customHeight="1">
      <c r="A169" s="29"/>
      <c r="B169" s="29"/>
      <c r="C169" s="29"/>
      <c r="D169" s="29"/>
      <c r="E169" s="29"/>
      <c r="F169" s="29"/>
      <c r="G169" s="29"/>
      <c r="H169" s="29"/>
    </row>
    <row r="171" ht="14.25">
      <c r="A171" s="30" t="s">
        <v>119</v>
      </c>
      <c r="B171" s="30"/>
    </row>
    <row r="172" ht="14.25">
      <c r="A172" s="50" t="s">
        <v>120</v>
      </c>
      <c r="B172" s="53" t="s">
        <v>46</v>
      </c>
    </row>
    <row r="173" ht="26.850000000000001">
      <c r="A173" s="84" t="s">
        <v>121</v>
      </c>
      <c r="B173" s="71">
        <v>0</v>
      </c>
    </row>
    <row r="174" ht="26.850000000000001">
      <c r="A174" s="84" t="s">
        <v>122</v>
      </c>
      <c r="B174" s="71">
        <v>0</v>
      </c>
    </row>
    <row r="175" ht="26.850000000000001">
      <c r="A175" s="84" t="s">
        <v>123</v>
      </c>
      <c r="B175" s="71">
        <v>0</v>
      </c>
    </row>
    <row r="176" ht="26.850000000000001">
      <c r="A176" s="85" t="s">
        <v>124</v>
      </c>
      <c r="B176" s="86">
        <v>0</v>
      </c>
    </row>
    <row r="177" ht="14.25">
      <c r="A177" s="50" t="s">
        <v>82</v>
      </c>
      <c r="B177" s="87">
        <f>SUM(B173:B176)</f>
        <v>0</v>
      </c>
      <c r="H177" s="25"/>
    </row>
    <row r="179" ht="14.25" customHeight="1">
      <c r="A179" s="28" t="s">
        <v>125</v>
      </c>
      <c r="B179" s="28"/>
      <c r="C179" s="28"/>
      <c r="D179" s="28"/>
      <c r="E179" s="28"/>
      <c r="F179" s="28"/>
      <c r="G179" s="28"/>
      <c r="H179" s="28"/>
    </row>
    <row r="180" ht="14.25" customHeight="1">
      <c r="A180" s="29" t="s">
        <v>234</v>
      </c>
      <c r="B180" s="29"/>
      <c r="C180" s="29"/>
      <c r="D180" s="29"/>
      <c r="E180" s="29"/>
      <c r="F180" s="29"/>
      <c r="G180" s="29"/>
      <c r="H180" s="29"/>
    </row>
    <row r="181" ht="14.25">
      <c r="A181" s="29"/>
      <c r="B181" s="29"/>
      <c r="C181" s="29"/>
      <c r="D181" s="29"/>
      <c r="E181" s="29"/>
      <c r="F181" s="29"/>
      <c r="G181" s="29"/>
      <c r="H181" s="29"/>
    </row>
    <row r="182" ht="14.25">
      <c r="A182" s="29"/>
      <c r="B182" s="29"/>
      <c r="C182" s="29"/>
      <c r="D182" s="29"/>
      <c r="E182" s="29"/>
      <c r="F182" s="29"/>
      <c r="G182" s="29"/>
      <c r="H182" s="29"/>
    </row>
    <row r="183" ht="14.25">
      <c r="A183" s="29"/>
      <c r="B183" s="29"/>
      <c r="C183" s="29"/>
      <c r="D183" s="29"/>
      <c r="E183" s="29"/>
      <c r="F183" s="29"/>
      <c r="G183" s="29"/>
      <c r="H183" s="29"/>
    </row>
    <row r="184" ht="14.25">
      <c r="A184" s="29"/>
      <c r="B184" s="29"/>
      <c r="C184" s="29"/>
      <c r="D184" s="29"/>
      <c r="E184" s="29"/>
      <c r="F184" s="29"/>
      <c r="G184" s="29"/>
      <c r="H184" s="29"/>
    </row>
    <row r="185" ht="14.25">
      <c r="A185" s="21"/>
      <c r="B185" s="21"/>
      <c r="C185" s="21"/>
      <c r="D185" s="21"/>
      <c r="E185" s="21"/>
      <c r="F185" s="21"/>
      <c r="G185" s="21"/>
      <c r="H185" s="21"/>
    </row>
    <row r="186" ht="14.25">
      <c r="A186" s="30" t="s">
        <v>127</v>
      </c>
      <c r="B186" s="30"/>
      <c r="C186" s="30"/>
      <c r="D186" s="30"/>
    </row>
    <row r="187" ht="26.850000000000001">
      <c r="A187" s="60" t="s">
        <v>44</v>
      </c>
      <c r="B187" s="61" t="s">
        <v>45</v>
      </c>
      <c r="C187" s="62" t="s">
        <v>63</v>
      </c>
      <c r="D187" s="63" t="s">
        <v>53</v>
      </c>
    </row>
    <row r="188" ht="14.25">
      <c r="A188" s="37" t="str">
        <f>$A$23</f>
        <v xml:space="preserve">Varredor/roçador manual/coletor</v>
      </c>
      <c r="B188" s="38">
        <f>F59+(E165-D101)</f>
        <v>0</v>
      </c>
      <c r="C188" s="88">
        <v>12</v>
      </c>
      <c r="D188" s="45">
        <f>B188/C188</f>
        <v>0</v>
      </c>
    </row>
    <row r="190" ht="14.25" customHeight="1">
      <c r="A190" s="58" t="s">
        <v>128</v>
      </c>
      <c r="B190" s="58"/>
      <c r="C190" s="58"/>
      <c r="D190" s="58"/>
      <c r="E190" s="89"/>
    </row>
    <row r="191" ht="26.850000000000001">
      <c r="A191" s="60" t="s">
        <v>44</v>
      </c>
      <c r="B191" s="61" t="s">
        <v>45</v>
      </c>
      <c r="C191" s="90" t="s">
        <v>129</v>
      </c>
      <c r="D191" s="63" t="s">
        <v>53</v>
      </c>
    </row>
    <row r="192" ht="14.25">
      <c r="A192" s="37" t="str">
        <f>$A$23</f>
        <v xml:space="preserve">Varredor/roçador manual/coletor</v>
      </c>
      <c r="B192" s="38">
        <f>D105</f>
        <v>0</v>
      </c>
      <c r="C192" s="77">
        <v>0</v>
      </c>
      <c r="D192" s="45">
        <f>B192*C192</f>
        <v>0</v>
      </c>
    </row>
    <row r="194" ht="14.25">
      <c r="A194" s="30" t="s">
        <v>130</v>
      </c>
      <c r="B194" s="30"/>
      <c r="C194" s="30"/>
      <c r="D194" s="30"/>
    </row>
    <row r="195" ht="14.25">
      <c r="A195" s="60" t="s">
        <v>44</v>
      </c>
      <c r="B195" s="61" t="s">
        <v>45</v>
      </c>
      <c r="C195" s="61" t="s">
        <v>46</v>
      </c>
      <c r="D195" s="63" t="s">
        <v>53</v>
      </c>
    </row>
    <row r="196" ht="14.25">
      <c r="A196" s="37" t="str">
        <f>$A$23</f>
        <v xml:space="preserve">Varredor/roçador manual/coletor</v>
      </c>
      <c r="B196" s="38">
        <f>D188+D192</f>
        <v>0</v>
      </c>
      <c r="C196" s="64">
        <f>$B$173</f>
        <v>0</v>
      </c>
      <c r="D196" s="45">
        <f>B196*C196</f>
        <v>0</v>
      </c>
    </row>
    <row r="198" ht="14.25" customHeight="1">
      <c r="A198" s="28" t="s">
        <v>131</v>
      </c>
      <c r="B198" s="28"/>
      <c r="C198" s="28"/>
      <c r="D198" s="28"/>
      <c r="E198" s="28"/>
      <c r="F198" s="28"/>
      <c r="G198" s="28"/>
      <c r="H198" s="28"/>
    </row>
    <row r="199" ht="14.25" customHeight="1">
      <c r="A199" s="29" t="s">
        <v>235</v>
      </c>
      <c r="B199" s="29"/>
      <c r="C199" s="29"/>
      <c r="D199" s="29"/>
      <c r="E199" s="29"/>
      <c r="F199" s="29"/>
      <c r="G199" s="29"/>
      <c r="H199" s="29"/>
    </row>
    <row r="200" ht="14.25">
      <c r="A200" s="29"/>
      <c r="B200" s="29"/>
      <c r="C200" s="29"/>
      <c r="D200" s="29"/>
      <c r="E200" s="29"/>
      <c r="F200" s="29"/>
      <c r="G200" s="29"/>
      <c r="H200" s="29"/>
    </row>
    <row r="201" ht="14.25">
      <c r="A201" s="29"/>
      <c r="B201" s="29"/>
      <c r="C201" s="29"/>
      <c r="D201" s="29"/>
      <c r="E201" s="29"/>
      <c r="F201" s="29"/>
      <c r="G201" s="29"/>
      <c r="H201" s="29"/>
    </row>
    <row r="202" ht="14.25">
      <c r="A202" s="29"/>
      <c r="B202" s="29"/>
      <c r="C202" s="29"/>
      <c r="D202" s="29"/>
      <c r="E202" s="29"/>
      <c r="F202" s="29"/>
      <c r="G202" s="29"/>
      <c r="H202" s="29"/>
    </row>
    <row r="203" ht="14.25">
      <c r="A203" s="29"/>
      <c r="B203" s="29"/>
      <c r="C203" s="29"/>
      <c r="D203" s="29"/>
      <c r="E203" s="29"/>
      <c r="F203" s="29"/>
      <c r="G203" s="29"/>
      <c r="H203" s="29"/>
    </row>
    <row r="205" ht="14.25">
      <c r="A205" s="30" t="s">
        <v>133</v>
      </c>
      <c r="B205" s="30"/>
      <c r="C205" s="30"/>
      <c r="D205" s="30"/>
    </row>
    <row r="206" ht="26.850000000000001">
      <c r="A206" s="60" t="s">
        <v>44</v>
      </c>
      <c r="B206" s="61" t="s">
        <v>45</v>
      </c>
      <c r="C206" s="62" t="s">
        <v>63</v>
      </c>
      <c r="D206" s="63" t="s">
        <v>53</v>
      </c>
    </row>
    <row r="207" ht="14.25">
      <c r="A207" s="37" t="str">
        <f>$A$23</f>
        <v xml:space="preserve">Varredor/roçador manual/coletor</v>
      </c>
      <c r="B207" s="38">
        <f>F59+E165</f>
        <v>0</v>
      </c>
      <c r="C207" s="88">
        <v>12</v>
      </c>
      <c r="D207" s="45">
        <f>B207/C207</f>
        <v>0</v>
      </c>
    </row>
    <row r="209" ht="14.25" customHeight="1">
      <c r="A209" s="58" t="s">
        <v>134</v>
      </c>
      <c r="B209" s="58"/>
      <c r="C209" s="58"/>
      <c r="D209" s="58"/>
    </row>
    <row r="210" ht="26.850000000000001">
      <c r="A210" s="60" t="s">
        <v>44</v>
      </c>
      <c r="B210" s="61" t="s">
        <v>45</v>
      </c>
      <c r="C210" s="90" t="s">
        <v>129</v>
      </c>
      <c r="D210" s="63" t="s">
        <v>53</v>
      </c>
    </row>
    <row r="211" ht="14.25">
      <c r="A211" s="37" t="str">
        <f>$A$23</f>
        <v xml:space="preserve">Varredor/roçador manual/coletor</v>
      </c>
      <c r="B211" s="38">
        <f>D105</f>
        <v>0</v>
      </c>
      <c r="C211" s="77">
        <v>0</v>
      </c>
      <c r="D211" s="45">
        <f>B211*C211</f>
        <v>0</v>
      </c>
    </row>
    <row r="213" ht="14.25">
      <c r="A213" s="30" t="s">
        <v>135</v>
      </c>
      <c r="B213" s="30"/>
      <c r="C213" s="30"/>
      <c r="D213" s="30"/>
    </row>
    <row r="214" ht="14.25">
      <c r="A214" s="60" t="s">
        <v>44</v>
      </c>
      <c r="B214" s="61" t="s">
        <v>45</v>
      </c>
      <c r="C214" s="61" t="s">
        <v>46</v>
      </c>
      <c r="D214" s="63" t="s">
        <v>53</v>
      </c>
    </row>
    <row r="215" ht="14.25">
      <c r="A215" s="37" t="str">
        <f>$A$23</f>
        <v xml:space="preserve">Varredor/roçador manual/coletor</v>
      </c>
      <c r="B215" s="38">
        <f>D207+D211</f>
        <v>0</v>
      </c>
      <c r="C215" s="64">
        <f>$B$174</f>
        <v>0</v>
      </c>
      <c r="D215" s="45">
        <f>B215*C215</f>
        <v>0</v>
      </c>
    </row>
    <row r="217" ht="14.25" customHeight="1">
      <c r="A217" s="28" t="s">
        <v>136</v>
      </c>
      <c r="B217" s="28"/>
      <c r="C217" s="28"/>
      <c r="D217" s="28"/>
      <c r="E217" s="28"/>
      <c r="F217" s="28"/>
      <c r="G217" s="28"/>
      <c r="H217" s="28"/>
    </row>
    <row r="218" ht="14.25" customHeight="1">
      <c r="A218" s="91" t="s">
        <v>137</v>
      </c>
      <c r="B218" s="91"/>
      <c r="C218" s="91"/>
      <c r="D218" s="91"/>
      <c r="E218" s="91"/>
      <c r="F218" s="91"/>
      <c r="G218" s="91"/>
      <c r="H218" s="91"/>
    </row>
    <row r="219" ht="14.25">
      <c r="A219" s="91"/>
      <c r="B219" s="91"/>
      <c r="C219" s="91"/>
      <c r="D219" s="91"/>
      <c r="E219" s="91"/>
      <c r="F219" s="91"/>
      <c r="G219" s="91"/>
      <c r="H219" s="91"/>
    </row>
    <row r="220" ht="14.25">
      <c r="A220" s="91"/>
      <c r="B220" s="91"/>
      <c r="C220" s="91"/>
      <c r="D220" s="91"/>
      <c r="E220" s="91"/>
      <c r="F220" s="91"/>
      <c r="G220" s="91"/>
      <c r="H220" s="91"/>
    </row>
    <row r="222" ht="14.25">
      <c r="A222" s="30" t="s">
        <v>138</v>
      </c>
      <c r="B222" s="30"/>
      <c r="C222" s="30"/>
      <c r="D222" s="30"/>
      <c r="E222" s="30"/>
    </row>
    <row r="223" ht="39.549999999999997">
      <c r="A223" s="60" t="s">
        <v>44</v>
      </c>
      <c r="B223" s="62" t="s">
        <v>139</v>
      </c>
      <c r="C223" s="62" t="s">
        <v>140</v>
      </c>
      <c r="D223" s="62" t="s">
        <v>141</v>
      </c>
      <c r="E223" s="63" t="s">
        <v>53</v>
      </c>
    </row>
    <row r="224" ht="14.25">
      <c r="A224" s="37" t="str">
        <f>$A$23</f>
        <v xml:space="preserve">Varredor/roçador manual/coletor</v>
      </c>
      <c r="B224" s="92">
        <f>-D68</f>
        <v>-0</v>
      </c>
      <c r="C224" s="92">
        <f>-D72</f>
        <v>-0</v>
      </c>
      <c r="D224" s="92">
        <f>-E76</f>
        <v>-0</v>
      </c>
      <c r="E224" s="93">
        <f>SUM(B224:D224)</f>
        <v>0</v>
      </c>
    </row>
    <row r="226" ht="14.25">
      <c r="A226" s="30" t="s">
        <v>142</v>
      </c>
      <c r="B226" s="30"/>
      <c r="C226" s="30"/>
      <c r="D226" s="30"/>
    </row>
    <row r="227" ht="14.25">
      <c r="A227" s="60" t="s">
        <v>44</v>
      </c>
      <c r="B227" s="61" t="s">
        <v>143</v>
      </c>
      <c r="C227" s="61" t="s">
        <v>46</v>
      </c>
      <c r="D227" s="63" t="s">
        <v>53</v>
      </c>
    </row>
    <row r="228" ht="14.25">
      <c r="A228" s="37" t="str">
        <f>$A$23</f>
        <v xml:space="preserve">Varredor/roçador manual/coletor</v>
      </c>
      <c r="B228" s="92">
        <f>E224</f>
        <v>0</v>
      </c>
      <c r="C228" s="64">
        <f>$B$175</f>
        <v>0</v>
      </c>
      <c r="D228" s="93">
        <f>B228*C228</f>
        <v>0</v>
      </c>
    </row>
    <row r="230" ht="14.25">
      <c r="A230" s="26" t="s">
        <v>33</v>
      </c>
      <c r="B230" s="26"/>
      <c r="C230" s="26"/>
      <c r="D230" s="26"/>
      <c r="E230" s="26"/>
      <c r="F230" s="26"/>
      <c r="G230" s="26"/>
      <c r="H230" s="26"/>
    </row>
    <row r="232" ht="14.25">
      <c r="A232" s="30" t="s">
        <v>33</v>
      </c>
      <c r="B232" s="30"/>
      <c r="C232" s="30"/>
      <c r="D232" s="30"/>
      <c r="E232" s="30"/>
    </row>
    <row r="233" ht="14.25">
      <c r="A233" s="60" t="s">
        <v>44</v>
      </c>
      <c r="B233" s="61" t="s">
        <v>144</v>
      </c>
      <c r="C233" s="61" t="s">
        <v>145</v>
      </c>
      <c r="D233" s="61" t="s">
        <v>146</v>
      </c>
      <c r="E233" s="63" t="s">
        <v>60</v>
      </c>
    </row>
    <row r="234" ht="14.25">
      <c r="A234" s="37" t="str">
        <f>$A$23</f>
        <v xml:space="preserve">Varredor/roçador manual/coletor</v>
      </c>
      <c r="B234" s="38">
        <f>D196</f>
        <v>0</v>
      </c>
      <c r="C234" s="38">
        <f>D215</f>
        <v>0</v>
      </c>
      <c r="D234" s="92">
        <f>D228</f>
        <v>0</v>
      </c>
      <c r="E234" s="45">
        <f>SUM(B234:D234)</f>
        <v>0</v>
      </c>
    </row>
    <row r="236" ht="14.25">
      <c r="A236" s="26" t="s">
        <v>34</v>
      </c>
      <c r="B236" s="26"/>
      <c r="C236" s="26"/>
      <c r="D236" s="26"/>
      <c r="E236" s="26"/>
      <c r="F236" s="26"/>
      <c r="G236" s="26"/>
      <c r="H236" s="26"/>
    </row>
    <row r="237" ht="14.25" customHeight="1">
      <c r="A237" s="29" t="s">
        <v>147</v>
      </c>
      <c r="B237" s="29"/>
      <c r="C237" s="29"/>
      <c r="D237" s="29"/>
      <c r="E237" s="29"/>
      <c r="F237" s="29"/>
      <c r="G237" s="29"/>
      <c r="H237" s="29"/>
    </row>
    <row r="238" ht="14.25">
      <c r="A238" s="29"/>
      <c r="B238" s="29"/>
      <c r="C238" s="29"/>
      <c r="D238" s="29"/>
      <c r="E238" s="29"/>
      <c r="F238" s="29"/>
      <c r="G238" s="29"/>
      <c r="H238" s="29"/>
    </row>
    <row r="239" ht="14.25">
      <c r="A239" s="29"/>
      <c r="B239" s="29"/>
      <c r="C239" s="29"/>
      <c r="D239" s="29"/>
      <c r="E239" s="29"/>
      <c r="F239" s="29"/>
      <c r="G239" s="29"/>
      <c r="H239" s="29"/>
    </row>
    <row r="240" ht="14.25">
      <c r="A240" s="29"/>
      <c r="B240" s="29"/>
      <c r="C240" s="29"/>
      <c r="D240" s="29"/>
      <c r="E240" s="29"/>
      <c r="F240" s="29"/>
      <c r="G240" s="29"/>
      <c r="H240" s="29"/>
    </row>
    <row r="241" ht="14.25">
      <c r="A241" s="29"/>
      <c r="B241" s="29"/>
      <c r="C241" s="29"/>
      <c r="D241" s="29"/>
      <c r="E241" s="29"/>
      <c r="F241" s="29"/>
      <c r="G241" s="29"/>
      <c r="H241" s="29"/>
    </row>
    <row r="242" ht="14.25">
      <c r="A242" s="29"/>
      <c r="B242" s="29"/>
      <c r="C242" s="29"/>
      <c r="D242" s="29"/>
      <c r="E242" s="29"/>
      <c r="F242" s="29"/>
      <c r="G242" s="29"/>
      <c r="H242" s="29"/>
    </row>
    <row r="244" ht="15.75" customHeight="1">
      <c r="A244" s="58" t="s">
        <v>148</v>
      </c>
      <c r="B244" s="58"/>
      <c r="C244" s="58"/>
      <c r="D244" s="58"/>
      <c r="E244" s="58"/>
    </row>
    <row r="245" ht="15.75" customHeight="1">
      <c r="A245" s="58"/>
      <c r="B245" s="58"/>
      <c r="C245" s="58"/>
      <c r="D245" s="58"/>
      <c r="E245" s="58"/>
    </row>
    <row r="246" ht="15.75" customHeight="1">
      <c r="A246" s="58" t="s">
        <v>149</v>
      </c>
      <c r="B246" s="58"/>
      <c r="C246" s="58"/>
      <c r="D246" s="58"/>
      <c r="E246" s="58"/>
    </row>
    <row r="247" ht="14.25" customHeight="1">
      <c r="A247" s="58" t="s">
        <v>44</v>
      </c>
      <c r="B247" s="58" t="s">
        <v>150</v>
      </c>
      <c r="C247" s="58" t="s">
        <v>151</v>
      </c>
      <c r="D247" s="58" t="s">
        <v>152</v>
      </c>
      <c r="E247" s="58"/>
    </row>
    <row r="248" ht="26.850000000000001">
      <c r="A248" s="58"/>
      <c r="B248" s="58"/>
      <c r="C248" s="58"/>
      <c r="D248" s="58" t="s">
        <v>153</v>
      </c>
      <c r="E248" s="58" t="s">
        <v>154</v>
      </c>
    </row>
    <row r="249" ht="14.25">
      <c r="A249" s="94" t="s">
        <v>155</v>
      </c>
      <c r="B249" s="95"/>
      <c r="C249" s="96">
        <v>0</v>
      </c>
      <c r="D249" s="97">
        <f>(252/365)</f>
        <v>0.69041095890410997</v>
      </c>
      <c r="E249" s="98">
        <f t="shared" ref="E249:E260" si="6">(B249*C249)*D249</f>
        <v>0</v>
      </c>
    </row>
    <row r="250" ht="14.25">
      <c r="A250" s="84" t="s">
        <v>156</v>
      </c>
      <c r="B250" s="99"/>
      <c r="C250" s="100">
        <v>0</v>
      </c>
      <c r="D250" s="101">
        <v>1</v>
      </c>
      <c r="E250" s="102">
        <f t="shared" si="6"/>
        <v>0</v>
      </c>
    </row>
    <row r="251" ht="14.25">
      <c r="A251" s="84" t="s">
        <v>157</v>
      </c>
      <c r="B251" s="99"/>
      <c r="C251" s="100">
        <v>0</v>
      </c>
      <c r="D251" s="101">
        <f t="shared" ref="D251:D259" si="7">(252/365)</f>
        <v>0.69041095890410997</v>
      </c>
      <c r="E251" s="102">
        <f t="shared" si="6"/>
        <v>0</v>
      </c>
    </row>
    <row r="252" ht="14.25">
      <c r="A252" s="84" t="s">
        <v>158</v>
      </c>
      <c r="B252" s="99"/>
      <c r="C252" s="100">
        <v>0</v>
      </c>
      <c r="D252" s="101">
        <f t="shared" si="7"/>
        <v>0.69041095890410997</v>
      </c>
      <c r="E252" s="102">
        <f t="shared" si="6"/>
        <v>0</v>
      </c>
    </row>
    <row r="253" ht="14.25">
      <c r="A253" s="84" t="s">
        <v>159</v>
      </c>
      <c r="B253" s="99"/>
      <c r="C253" s="100">
        <v>0</v>
      </c>
      <c r="D253" s="101">
        <v>1</v>
      </c>
      <c r="E253" s="102">
        <f t="shared" si="6"/>
        <v>0</v>
      </c>
    </row>
    <row r="254" ht="14.25">
      <c r="A254" s="84" t="s">
        <v>160</v>
      </c>
      <c r="B254" s="99"/>
      <c r="C254" s="100">
        <v>0</v>
      </c>
      <c r="D254" s="101">
        <f t="shared" si="7"/>
        <v>0.69041095890410997</v>
      </c>
      <c r="E254" s="102">
        <f t="shared" si="6"/>
        <v>0</v>
      </c>
    </row>
    <row r="255" ht="14.25">
      <c r="A255" s="84" t="s">
        <v>161</v>
      </c>
      <c r="B255" s="99"/>
      <c r="C255" s="100">
        <v>0</v>
      </c>
      <c r="D255" s="101">
        <v>1</v>
      </c>
      <c r="E255" s="102">
        <f t="shared" si="6"/>
        <v>0</v>
      </c>
    </row>
    <row r="256" ht="14.25">
      <c r="A256" s="84" t="s">
        <v>162</v>
      </c>
      <c r="B256" s="99"/>
      <c r="C256" s="100">
        <v>0</v>
      </c>
      <c r="D256" s="101">
        <v>1</v>
      </c>
      <c r="E256" s="102">
        <f t="shared" si="6"/>
        <v>0</v>
      </c>
    </row>
    <row r="257" ht="14.25">
      <c r="A257" s="84" t="s">
        <v>163</v>
      </c>
      <c r="B257" s="99"/>
      <c r="C257" s="100">
        <v>0</v>
      </c>
      <c r="D257" s="101">
        <v>1</v>
      </c>
      <c r="E257" s="102">
        <f t="shared" si="6"/>
        <v>0</v>
      </c>
    </row>
    <row r="258" ht="14.25">
      <c r="A258" s="84" t="s">
        <v>164</v>
      </c>
      <c r="B258" s="99"/>
      <c r="C258" s="100">
        <v>0</v>
      </c>
      <c r="D258" s="101">
        <f t="shared" si="7"/>
        <v>0.69041095890410997</v>
      </c>
      <c r="E258" s="102">
        <f t="shared" si="6"/>
        <v>0</v>
      </c>
    </row>
    <row r="259" ht="14.25">
      <c r="A259" s="84" t="s">
        <v>165</v>
      </c>
      <c r="B259" s="99"/>
      <c r="C259" s="100">
        <v>0</v>
      </c>
      <c r="D259" s="101">
        <f t="shared" si="7"/>
        <v>0.69041095890410997</v>
      </c>
      <c r="E259" s="102">
        <f t="shared" si="6"/>
        <v>0</v>
      </c>
    </row>
    <row r="260" ht="14.25">
      <c r="A260" s="103" t="s">
        <v>166</v>
      </c>
      <c r="B260" s="104"/>
      <c r="C260" s="105">
        <v>0</v>
      </c>
      <c r="D260" s="106">
        <v>1</v>
      </c>
      <c r="E260" s="107">
        <f t="shared" si="6"/>
        <v>0</v>
      </c>
    </row>
    <row r="262" ht="15.75" customHeight="1">
      <c r="A262" s="58" t="s">
        <v>167</v>
      </c>
      <c r="B262" s="58"/>
    </row>
    <row r="263" ht="15.75" customHeight="1">
      <c r="A263" s="58"/>
      <c r="B263" s="58"/>
    </row>
    <row r="264" ht="14.25">
      <c r="A264" s="108" t="s">
        <v>168</v>
      </c>
      <c r="B264" s="58" t="str">
        <f>D247</f>
        <v>40h</v>
      </c>
    </row>
    <row r="265" ht="14.25">
      <c r="A265" s="94" t="s">
        <v>155</v>
      </c>
      <c r="B265" s="109">
        <f t="shared" ref="B265:B276" si="8">E249</f>
        <v>0</v>
      </c>
    </row>
    <row r="266" ht="14.25">
      <c r="A266" s="84" t="s">
        <v>156</v>
      </c>
      <c r="B266" s="110">
        <f t="shared" si="8"/>
        <v>0</v>
      </c>
    </row>
    <row r="267" ht="14.25">
      <c r="A267" s="84" t="s">
        <v>157</v>
      </c>
      <c r="B267" s="110">
        <f t="shared" si="8"/>
        <v>0</v>
      </c>
    </row>
    <row r="268" ht="14.25">
      <c r="A268" s="84" t="s">
        <v>158</v>
      </c>
      <c r="B268" s="110">
        <f t="shared" si="8"/>
        <v>0</v>
      </c>
    </row>
    <row r="269" ht="14.25">
      <c r="A269" s="84" t="s">
        <v>159</v>
      </c>
      <c r="B269" s="110">
        <f t="shared" si="8"/>
        <v>0</v>
      </c>
    </row>
    <row r="270" ht="14.25">
      <c r="A270" s="84" t="s">
        <v>160</v>
      </c>
      <c r="B270" s="110">
        <f t="shared" si="8"/>
        <v>0</v>
      </c>
    </row>
    <row r="271" ht="14.25">
      <c r="A271" s="84" t="s">
        <v>161</v>
      </c>
      <c r="B271" s="110">
        <f t="shared" si="8"/>
        <v>0</v>
      </c>
    </row>
    <row r="272" ht="14.25">
      <c r="A272" s="84" t="s">
        <v>162</v>
      </c>
      <c r="B272" s="110">
        <f t="shared" si="8"/>
        <v>0</v>
      </c>
    </row>
    <row r="273" ht="14.25">
      <c r="A273" s="84" t="s">
        <v>163</v>
      </c>
      <c r="B273" s="110">
        <f t="shared" si="8"/>
        <v>0</v>
      </c>
    </row>
    <row r="274" ht="14.25">
      <c r="A274" s="84" t="s">
        <v>164</v>
      </c>
      <c r="B274" s="110">
        <f t="shared" si="8"/>
        <v>0</v>
      </c>
    </row>
    <row r="275" ht="14.25">
      <c r="A275" s="84" t="s">
        <v>165</v>
      </c>
      <c r="B275" s="110">
        <f t="shared" si="8"/>
        <v>0</v>
      </c>
    </row>
    <row r="276" ht="14.25">
      <c r="A276" s="85" t="s">
        <v>166</v>
      </c>
      <c r="B276" s="110">
        <f t="shared" si="8"/>
        <v>0</v>
      </c>
    </row>
    <row r="277" ht="14.25">
      <c r="A277" s="111" t="s">
        <v>169</v>
      </c>
      <c r="B277" s="112">
        <f>SUM(B265:B276)</f>
        <v>0</v>
      </c>
      <c r="F277" s="25"/>
    </row>
    <row r="279" ht="14.25" customHeight="1">
      <c r="A279" s="28" t="s">
        <v>170</v>
      </c>
      <c r="B279" s="28"/>
      <c r="C279" s="28"/>
      <c r="D279" s="28"/>
      <c r="E279" s="28"/>
      <c r="F279" s="28"/>
      <c r="G279" s="28"/>
      <c r="H279" s="28"/>
    </row>
    <row r="280" ht="14.25" customHeight="1">
      <c r="A280" s="29" t="s">
        <v>171</v>
      </c>
      <c r="B280" s="29"/>
      <c r="C280" s="29"/>
      <c r="D280" s="29"/>
      <c r="E280" s="29"/>
      <c r="F280" s="29"/>
      <c r="G280" s="29"/>
      <c r="H280" s="29"/>
    </row>
    <row r="281" ht="14.25">
      <c r="A281" s="29"/>
      <c r="B281" s="29"/>
      <c r="C281" s="29"/>
      <c r="D281" s="29"/>
      <c r="E281" s="29"/>
      <c r="F281" s="29"/>
      <c r="G281" s="29"/>
      <c r="H281" s="29"/>
    </row>
    <row r="282" ht="14.25">
      <c r="A282" s="29"/>
      <c r="B282" s="29"/>
      <c r="C282" s="29"/>
      <c r="D282" s="29"/>
      <c r="E282" s="29"/>
      <c r="F282" s="29"/>
      <c r="G282" s="29"/>
      <c r="H282" s="29"/>
    </row>
    <row r="283" ht="14.25">
      <c r="A283" s="29"/>
      <c r="B283" s="29"/>
      <c r="C283" s="29"/>
      <c r="D283" s="29"/>
      <c r="E283" s="29"/>
      <c r="F283" s="29"/>
      <c r="G283" s="29"/>
      <c r="H283" s="29"/>
    </row>
    <row r="285" ht="14.25">
      <c r="A285" s="30" t="s">
        <v>172</v>
      </c>
      <c r="B285" s="30"/>
      <c r="C285" s="30"/>
      <c r="D285" s="30"/>
    </row>
    <row r="286" ht="14.25">
      <c r="A286" s="60" t="s">
        <v>44</v>
      </c>
      <c r="B286" s="61" t="s">
        <v>45</v>
      </c>
      <c r="C286" s="61" t="s">
        <v>173</v>
      </c>
      <c r="D286" s="63" t="s">
        <v>174</v>
      </c>
    </row>
    <row r="287" ht="14.25">
      <c r="A287" s="37" t="str">
        <f>$A$23</f>
        <v xml:space="preserve">Varredor/roçador manual/coletor</v>
      </c>
      <c r="B287" s="38">
        <f>F59+E165+E234</f>
        <v>0</v>
      </c>
      <c r="C287" s="113">
        <v>30</v>
      </c>
      <c r="D287" s="45">
        <f>B287/C287</f>
        <v>0</v>
      </c>
    </row>
    <row r="289" ht="14.25" customHeight="1">
      <c r="A289" s="58" t="s">
        <v>170</v>
      </c>
      <c r="B289" s="58"/>
      <c r="C289" s="58"/>
      <c r="D289" s="58"/>
      <c r="E289" s="58"/>
    </row>
    <row r="290" ht="26.850000000000001">
      <c r="A290" s="60" t="s">
        <v>44</v>
      </c>
      <c r="B290" s="61" t="s">
        <v>174</v>
      </c>
      <c r="C290" s="62" t="s">
        <v>175</v>
      </c>
      <c r="D290" s="61" t="s">
        <v>176</v>
      </c>
      <c r="E290" s="63" t="s">
        <v>177</v>
      </c>
    </row>
    <row r="291" ht="14.25">
      <c r="A291" s="37" t="str">
        <f>$A$23</f>
        <v xml:space="preserve">Varredor/roçador manual/coletor</v>
      </c>
      <c r="B291" s="38">
        <f>D287</f>
        <v>0</v>
      </c>
      <c r="C291" s="114">
        <f>$B$277</f>
        <v>0</v>
      </c>
      <c r="D291" s="38">
        <f>B291*C291</f>
        <v>0</v>
      </c>
      <c r="E291" s="45">
        <f>D291/12</f>
        <v>0</v>
      </c>
    </row>
    <row r="293" ht="14.25" customHeight="1">
      <c r="A293" s="28" t="s">
        <v>178</v>
      </c>
      <c r="B293" s="28"/>
      <c r="C293" s="28"/>
      <c r="D293" s="28"/>
      <c r="E293" s="28"/>
      <c r="F293" s="28"/>
      <c r="G293" s="28"/>
      <c r="H293" s="28"/>
    </row>
    <row r="294" ht="14.25" customHeight="1">
      <c r="A294" s="29" t="s">
        <v>179</v>
      </c>
      <c r="B294" s="29"/>
      <c r="C294" s="29"/>
      <c r="D294" s="29"/>
      <c r="E294" s="29"/>
      <c r="F294" s="29"/>
      <c r="G294" s="29"/>
      <c r="H294" s="29"/>
    </row>
    <row r="295" ht="14.25">
      <c r="A295" s="29"/>
      <c r="B295" s="29"/>
      <c r="C295" s="29"/>
      <c r="D295" s="29"/>
      <c r="E295" s="29"/>
      <c r="F295" s="29"/>
      <c r="G295" s="29"/>
      <c r="H295" s="29"/>
    </row>
    <row r="296" ht="14.25">
      <c r="A296" s="29"/>
      <c r="B296" s="29"/>
      <c r="C296" s="29"/>
      <c r="D296" s="29"/>
      <c r="E296" s="29"/>
      <c r="F296" s="29"/>
      <c r="G296" s="29"/>
      <c r="H296" s="29"/>
    </row>
    <row r="297" ht="14.25">
      <c r="A297" s="29"/>
      <c r="B297" s="29"/>
      <c r="C297" s="29"/>
      <c r="D297" s="29"/>
      <c r="E297" s="29"/>
      <c r="F297" s="29"/>
      <c r="G297" s="29"/>
      <c r="H297" s="29"/>
    </row>
    <row r="298" ht="14.25">
      <c r="A298" s="29"/>
      <c r="B298" s="29"/>
      <c r="C298" s="29"/>
      <c r="D298" s="29"/>
      <c r="E298" s="29"/>
      <c r="F298" s="29"/>
      <c r="G298" s="29"/>
      <c r="H298" s="29"/>
    </row>
    <row r="299" ht="14.25">
      <c r="A299" s="29"/>
      <c r="B299" s="29"/>
      <c r="C299" s="29"/>
      <c r="D299" s="29"/>
      <c r="E299" s="29"/>
      <c r="F299" s="29"/>
      <c r="G299" s="29"/>
      <c r="H299" s="29"/>
    </row>
    <row r="301" ht="14.25">
      <c r="A301" s="30" t="s">
        <v>180</v>
      </c>
      <c r="B301" s="30"/>
      <c r="C301" s="30"/>
      <c r="D301" s="30"/>
    </row>
    <row r="302" ht="14.25">
      <c r="A302" s="60" t="s">
        <v>44</v>
      </c>
      <c r="B302" s="61" t="s">
        <v>45</v>
      </c>
      <c r="C302" s="61" t="s">
        <v>181</v>
      </c>
      <c r="D302" s="63" t="s">
        <v>53</v>
      </c>
    </row>
    <row r="303" ht="14.25">
      <c r="A303" s="37" t="str">
        <f>$A$23</f>
        <v xml:space="preserve">Varredor/roçador manual/coletor</v>
      </c>
      <c r="B303" s="43"/>
      <c r="C303" s="88">
        <v>220</v>
      </c>
      <c r="D303" s="45">
        <f>B303/C303</f>
        <v>0</v>
      </c>
    </row>
    <row r="305" ht="14.25">
      <c r="A305" s="115" t="s">
        <v>178</v>
      </c>
      <c r="B305" s="115"/>
      <c r="C305" s="115"/>
      <c r="D305" s="115"/>
    </row>
    <row r="306" ht="26.850000000000001">
      <c r="A306" s="50" t="s">
        <v>44</v>
      </c>
      <c r="B306" s="51" t="s">
        <v>182</v>
      </c>
      <c r="C306" s="52" t="s">
        <v>183</v>
      </c>
      <c r="D306" s="53" t="s">
        <v>53</v>
      </c>
    </row>
    <row r="307" ht="14.25">
      <c r="A307" s="37" t="str">
        <f>$A$23</f>
        <v xml:space="preserve">Varredor/roçador manual/coletor</v>
      </c>
      <c r="B307" s="38">
        <f>D303</f>
        <v>0</v>
      </c>
      <c r="C307" s="88">
        <v>0</v>
      </c>
      <c r="D307" s="45">
        <f>B307*C307</f>
        <v>0</v>
      </c>
    </row>
    <row r="309" ht="14.25">
      <c r="A309" s="26" t="s">
        <v>34</v>
      </c>
      <c r="B309" s="26"/>
      <c r="C309" s="26"/>
      <c r="D309" s="26"/>
      <c r="E309" s="26"/>
      <c r="F309" s="26"/>
      <c r="G309" s="26"/>
      <c r="H309" s="26"/>
    </row>
    <row r="311" ht="14.25">
      <c r="A311" s="30" t="s">
        <v>34</v>
      </c>
      <c r="B311" s="30"/>
      <c r="C311" s="30"/>
      <c r="D311" s="30"/>
    </row>
    <row r="312" ht="14.25">
      <c r="A312" s="60" t="s">
        <v>44</v>
      </c>
      <c r="B312" s="61" t="s">
        <v>184</v>
      </c>
      <c r="C312" s="61" t="s">
        <v>185</v>
      </c>
      <c r="D312" s="63" t="s">
        <v>60</v>
      </c>
    </row>
    <row r="313" ht="14.25">
      <c r="A313" s="37" t="str">
        <f>$A$23</f>
        <v xml:space="preserve">Varredor/roçador manual/coletor</v>
      </c>
      <c r="B313" s="38">
        <f>E291</f>
        <v>0</v>
      </c>
      <c r="C313" s="38">
        <f>D307</f>
        <v>0</v>
      </c>
      <c r="D313" s="45">
        <f>B313+C313</f>
        <v>0</v>
      </c>
    </row>
    <row r="315" ht="14.25">
      <c r="A315" s="26" t="s">
        <v>35</v>
      </c>
      <c r="B315" s="26"/>
      <c r="C315" s="26"/>
      <c r="D315" s="26"/>
      <c r="E315" s="26"/>
      <c r="F315" s="26"/>
      <c r="G315" s="26"/>
      <c r="H315" s="26"/>
    </row>
    <row r="316" ht="14.25">
      <c r="A316" s="25"/>
      <c r="B316" s="25"/>
      <c r="C316" s="25"/>
      <c r="E316" s="25"/>
    </row>
    <row r="317" ht="14.25">
      <c r="A317" s="116" t="s">
        <v>186</v>
      </c>
      <c r="B317" s="116"/>
      <c r="C317" s="116"/>
      <c r="D317" s="116"/>
      <c r="E317" s="117"/>
    </row>
    <row r="318" ht="14.25">
      <c r="A318" s="116" t="s">
        <v>187</v>
      </c>
      <c r="B318" s="118" t="s">
        <v>22</v>
      </c>
      <c r="C318" s="118" t="s">
        <v>188</v>
      </c>
      <c r="D318" s="30" t="s">
        <v>53</v>
      </c>
    </row>
    <row r="319" ht="14.25">
      <c r="A319" s="119" t="s">
        <v>189</v>
      </c>
      <c r="B319" s="120"/>
      <c r="C319" s="121"/>
      <c r="D319" s="122">
        <f t="shared" ref="D319:D327" si="9">B319*C319</f>
        <v>0</v>
      </c>
    </row>
    <row r="320" ht="14.25">
      <c r="A320" s="123" t="s">
        <v>190</v>
      </c>
      <c r="B320" s="124"/>
      <c r="C320" s="125"/>
      <c r="D320" s="126">
        <f t="shared" si="9"/>
        <v>0</v>
      </c>
    </row>
    <row r="321" ht="14.25">
      <c r="A321" s="123" t="s">
        <v>191</v>
      </c>
      <c r="B321" s="124"/>
      <c r="C321" s="125"/>
      <c r="D321" s="126">
        <f t="shared" si="9"/>
        <v>0</v>
      </c>
    </row>
    <row r="322" ht="14.25">
      <c r="A322" s="123" t="s">
        <v>192</v>
      </c>
      <c r="B322" s="124"/>
      <c r="C322" s="125"/>
      <c r="D322" s="126">
        <f t="shared" si="9"/>
        <v>0</v>
      </c>
    </row>
    <row r="323" ht="14.25">
      <c r="A323" s="123" t="s">
        <v>193</v>
      </c>
      <c r="B323" s="124"/>
      <c r="C323" s="125"/>
      <c r="D323" s="126">
        <f t="shared" si="9"/>
        <v>0</v>
      </c>
    </row>
    <row r="324" ht="14.25">
      <c r="A324" s="123"/>
      <c r="B324" s="124"/>
      <c r="C324" s="125"/>
      <c r="D324" s="126">
        <f t="shared" si="9"/>
        <v>0</v>
      </c>
    </row>
    <row r="325" ht="14.25">
      <c r="A325" s="127" t="s">
        <v>194</v>
      </c>
      <c r="B325" s="124"/>
      <c r="C325" s="125"/>
      <c r="D325" s="126">
        <f t="shared" si="9"/>
        <v>0</v>
      </c>
    </row>
    <row r="326" ht="14.25">
      <c r="A326" s="123"/>
      <c r="B326" s="124"/>
      <c r="C326" s="125"/>
      <c r="D326" s="126">
        <f t="shared" si="9"/>
        <v>0</v>
      </c>
    </row>
    <row r="327" ht="14.25">
      <c r="A327" s="128"/>
      <c r="B327" s="129"/>
      <c r="C327" s="130"/>
      <c r="D327" s="131">
        <f t="shared" si="9"/>
        <v>0</v>
      </c>
    </row>
    <row r="328" ht="14.25">
      <c r="A328" s="116" t="s">
        <v>195</v>
      </c>
      <c r="B328" s="116"/>
      <c r="C328" s="116"/>
      <c r="D328" s="132">
        <f>SUM(D319:D327)</f>
        <v>0</v>
      </c>
    </row>
    <row r="329" ht="14.25">
      <c r="B329" s="133"/>
      <c r="C329" s="133"/>
      <c r="D329" s="133"/>
      <c r="E329" s="134"/>
    </row>
    <row r="330" ht="14.25">
      <c r="A330" s="116" t="s">
        <v>196</v>
      </c>
      <c r="B330" s="116"/>
      <c r="C330" s="116"/>
      <c r="D330" s="116"/>
      <c r="E330" s="135"/>
    </row>
    <row r="331" ht="26.850000000000001">
      <c r="A331" s="136" t="s">
        <v>44</v>
      </c>
      <c r="B331" s="137" t="s">
        <v>176</v>
      </c>
      <c r="C331" s="138" t="s">
        <v>197</v>
      </c>
      <c r="D331" s="139" t="s">
        <v>198</v>
      </c>
      <c r="E331" s="135"/>
    </row>
    <row r="332" ht="14.25">
      <c r="A332" s="37" t="str">
        <f>$A$23</f>
        <v xml:space="preserve">Varredor/roçador manual/coletor</v>
      </c>
      <c r="B332" s="140">
        <f>D328</f>
        <v>0</v>
      </c>
      <c r="C332" s="44">
        <v>0</v>
      </c>
      <c r="D332" s="141">
        <f>(B332*C332)/12</f>
        <v>0</v>
      </c>
    </row>
    <row r="333" ht="14.25">
      <c r="B333" s="133"/>
      <c r="C333" s="133"/>
      <c r="D333" s="133"/>
    </row>
    <row r="334" ht="14.25">
      <c r="A334" s="116" t="s">
        <v>199</v>
      </c>
      <c r="B334" s="116"/>
      <c r="C334" s="116"/>
      <c r="D334" s="116"/>
      <c r="E334" s="116"/>
      <c r="F334" s="116"/>
    </row>
    <row r="335" ht="39.549999999999997">
      <c r="A335" s="136" t="s">
        <v>200</v>
      </c>
      <c r="B335" s="137" t="s">
        <v>201</v>
      </c>
      <c r="C335" s="138" t="s">
        <v>22</v>
      </c>
      <c r="D335" s="138" t="s">
        <v>202</v>
      </c>
      <c r="E335" s="138" t="s">
        <v>203</v>
      </c>
      <c r="F335" s="142" t="s">
        <v>60</v>
      </c>
    </row>
    <row r="336" ht="14.25">
      <c r="A336" s="143" t="s">
        <v>204</v>
      </c>
      <c r="B336" s="144"/>
      <c r="C336" s="145"/>
      <c r="D336" s="146"/>
      <c r="E336" s="146"/>
      <c r="F336" s="147" t="e">
        <f t="shared" ref="F336:F349" si="10">IF(A336&lt;&gt;"",B336*C336/D336/E336,0)</f>
        <v>#DIV/0!</v>
      </c>
    </row>
    <row r="337" ht="14.25">
      <c r="A337" s="148" t="s">
        <v>205</v>
      </c>
      <c r="B337" s="149"/>
      <c r="C337" s="150"/>
      <c r="D337" s="151"/>
      <c r="E337" s="151"/>
      <c r="F337" s="152" t="e">
        <f t="shared" si="10"/>
        <v>#DIV/0!</v>
      </c>
    </row>
    <row r="338" ht="14.25">
      <c r="A338" s="148" t="s">
        <v>206</v>
      </c>
      <c r="B338" s="149"/>
      <c r="C338" s="150"/>
      <c r="D338" s="151"/>
      <c r="E338" s="151"/>
      <c r="F338" s="152" t="e">
        <f t="shared" si="10"/>
        <v>#DIV/0!</v>
      </c>
      <c r="G338" s="25"/>
      <c r="H338" s="25"/>
    </row>
    <row r="339" ht="14.25">
      <c r="A339" s="148" t="s">
        <v>207</v>
      </c>
      <c r="B339" s="149"/>
      <c r="C339" s="153"/>
      <c r="D339" s="151"/>
      <c r="E339" s="151"/>
      <c r="F339" s="152" t="e">
        <f t="shared" si="10"/>
        <v>#DIV/0!</v>
      </c>
    </row>
    <row r="340" ht="14.25">
      <c r="A340" s="148" t="s">
        <v>208</v>
      </c>
      <c r="B340" s="149"/>
      <c r="C340" s="153"/>
      <c r="D340" s="151"/>
      <c r="E340" s="151"/>
      <c r="F340" s="152" t="e">
        <f t="shared" si="10"/>
        <v>#DIV/0!</v>
      </c>
    </row>
    <row r="341" ht="14.25">
      <c r="A341" s="148" t="s">
        <v>209</v>
      </c>
      <c r="B341" s="149"/>
      <c r="C341" s="150"/>
      <c r="D341" s="151"/>
      <c r="E341" s="151"/>
      <c r="F341" s="152" t="e">
        <f t="shared" si="10"/>
        <v>#DIV/0!</v>
      </c>
    </row>
    <row r="342" ht="14.25">
      <c r="A342" s="148" t="s">
        <v>210</v>
      </c>
      <c r="B342" s="149"/>
      <c r="C342" s="153"/>
      <c r="D342" s="151"/>
      <c r="E342" s="151"/>
      <c r="F342" s="152" t="e">
        <f t="shared" si="10"/>
        <v>#DIV/0!</v>
      </c>
    </row>
    <row r="343" ht="14.25">
      <c r="A343" s="148" t="s">
        <v>211</v>
      </c>
      <c r="B343" s="149"/>
      <c r="C343" s="153"/>
      <c r="D343" s="151"/>
      <c r="E343" s="151"/>
      <c r="F343" s="152" t="e">
        <f t="shared" si="10"/>
        <v>#DIV/0!</v>
      </c>
    </row>
    <row r="344" ht="14.25">
      <c r="A344" s="148" t="s">
        <v>212</v>
      </c>
      <c r="B344" s="149"/>
      <c r="C344" s="153"/>
      <c r="D344" s="151"/>
      <c r="E344" s="151"/>
      <c r="F344" s="152" t="e">
        <f t="shared" si="10"/>
        <v>#DIV/0!</v>
      </c>
    </row>
    <row r="345" ht="14.25">
      <c r="A345" s="148" t="s">
        <v>213</v>
      </c>
      <c r="B345" s="149"/>
      <c r="C345" s="153"/>
      <c r="D345" s="151"/>
      <c r="E345" s="151"/>
      <c r="F345" s="152" t="e">
        <f t="shared" si="10"/>
        <v>#DIV/0!</v>
      </c>
    </row>
    <row r="346" ht="14.25">
      <c r="A346" s="148"/>
      <c r="B346" s="149"/>
      <c r="C346" s="154"/>
      <c r="D346" s="155"/>
      <c r="E346" s="155"/>
      <c r="F346" s="152">
        <f t="shared" si="10"/>
        <v>0</v>
      </c>
    </row>
    <row r="347" ht="14.25">
      <c r="A347" s="127" t="s">
        <v>194</v>
      </c>
      <c r="B347" s="149"/>
      <c r="C347" s="153"/>
      <c r="D347" s="151"/>
      <c r="E347" s="151"/>
      <c r="F347" s="152" t="e">
        <f t="shared" si="10"/>
        <v>#DIV/0!</v>
      </c>
    </row>
    <row r="348" ht="14.25">
      <c r="A348" s="148"/>
      <c r="B348" s="149"/>
      <c r="C348" s="153"/>
      <c r="D348" s="151"/>
      <c r="E348" s="151"/>
      <c r="F348" s="152">
        <f t="shared" si="10"/>
        <v>0</v>
      </c>
    </row>
    <row r="349" ht="14.25">
      <c r="A349" s="156"/>
      <c r="B349" s="157"/>
      <c r="C349" s="158"/>
      <c r="D349" s="159"/>
      <c r="E349" s="159"/>
      <c r="F349" s="160">
        <f t="shared" si="10"/>
        <v>0</v>
      </c>
    </row>
    <row r="350" ht="14.25">
      <c r="A350" s="116" t="s">
        <v>214</v>
      </c>
      <c r="B350" s="116"/>
      <c r="C350" s="116"/>
      <c r="D350" s="116"/>
      <c r="E350" s="116"/>
      <c r="F350" s="161" t="e">
        <f>SUM(F336:F349)</f>
        <v>#DIV/0!</v>
      </c>
    </row>
    <row r="351" ht="14.25">
      <c r="B351" s="133"/>
      <c r="C351" s="133"/>
      <c r="D351" s="133"/>
    </row>
    <row r="352" ht="14.25">
      <c r="A352" s="116" t="s">
        <v>215</v>
      </c>
      <c r="B352" s="116"/>
      <c r="C352" s="116"/>
      <c r="D352" s="116"/>
      <c r="E352" s="116"/>
    </row>
    <row r="353" ht="26.850000000000001">
      <c r="A353" s="162" t="s">
        <v>44</v>
      </c>
      <c r="B353" s="163" t="s">
        <v>176</v>
      </c>
      <c r="C353" s="163" t="s">
        <v>177</v>
      </c>
      <c r="D353" s="138" t="s">
        <v>197</v>
      </c>
      <c r="E353" s="164" t="s">
        <v>216</v>
      </c>
    </row>
    <row r="354" ht="14.25">
      <c r="A354" s="37" t="str">
        <f>$A$23</f>
        <v xml:space="preserve">Varredor/roçador manual/coletor</v>
      </c>
      <c r="B354" s="140" t="e">
        <f>F350</f>
        <v>#DIV/0!</v>
      </c>
      <c r="C354" s="140" t="e">
        <f>B354/12</f>
        <v>#DIV/0!</v>
      </c>
      <c r="D354" s="44">
        <v>1</v>
      </c>
      <c r="E354" s="165" t="e">
        <f>C354*D354</f>
        <v>#DIV/0!</v>
      </c>
    </row>
    <row r="356" ht="14.25">
      <c r="A356" s="116" t="s">
        <v>35</v>
      </c>
      <c r="B356" s="116"/>
      <c r="C356" s="116"/>
      <c r="D356" s="116"/>
    </row>
    <row r="357" ht="39.549999999999997">
      <c r="A357" s="136" t="s">
        <v>44</v>
      </c>
      <c r="B357" s="138" t="s">
        <v>217</v>
      </c>
      <c r="C357" s="138" t="s">
        <v>218</v>
      </c>
      <c r="D357" s="139" t="s">
        <v>53</v>
      </c>
    </row>
    <row r="358" ht="14.25">
      <c r="A358" s="37" t="str">
        <f>$A$23</f>
        <v xml:space="preserve">Varredor/roçador manual/coletor</v>
      </c>
      <c r="B358" s="166">
        <f>D332</f>
        <v>0</v>
      </c>
      <c r="C358" s="166" t="e">
        <f>E354</f>
        <v>#DIV/0!</v>
      </c>
      <c r="D358" s="165" t="e">
        <f>SUM(B358:C358)</f>
        <v>#DIV/0!</v>
      </c>
    </row>
    <row r="360" ht="14.25">
      <c r="A360" s="26" t="s">
        <v>36</v>
      </c>
      <c r="B360" s="26"/>
      <c r="C360" s="26"/>
      <c r="D360" s="26"/>
      <c r="E360" s="26"/>
      <c r="F360" s="26"/>
      <c r="G360" s="26"/>
      <c r="H360" s="26"/>
    </row>
    <row r="361" ht="14.25">
      <c r="A361" s="59"/>
      <c r="B361" s="59"/>
      <c r="C361" s="59"/>
      <c r="D361" s="59"/>
      <c r="E361" s="59"/>
      <c r="F361" s="59"/>
    </row>
    <row r="362" ht="15" customHeight="1">
      <c r="A362" s="167" t="s">
        <v>219</v>
      </c>
      <c r="B362" s="167"/>
      <c r="C362" s="59"/>
      <c r="D362" s="59"/>
      <c r="E362" s="59"/>
      <c r="F362" s="59"/>
    </row>
    <row r="363" ht="15" customHeight="1">
      <c r="A363" s="167"/>
      <c r="B363" s="167"/>
      <c r="C363" s="59"/>
      <c r="D363" s="59"/>
      <c r="E363" s="59"/>
      <c r="F363" s="59"/>
    </row>
    <row r="364" ht="14.25">
      <c r="A364" s="168" t="s">
        <v>220</v>
      </c>
      <c r="B364" s="169"/>
      <c r="C364" s="59"/>
      <c r="D364" s="59"/>
      <c r="E364" s="59"/>
      <c r="F364" s="59"/>
    </row>
    <row r="365" ht="14.25">
      <c r="A365" s="170" t="s">
        <v>221</v>
      </c>
      <c r="B365" s="171"/>
      <c r="C365" s="59"/>
      <c r="D365" s="59"/>
      <c r="E365" s="59"/>
      <c r="F365" s="59"/>
    </row>
    <row r="366" ht="14.25">
      <c r="A366" s="172" t="s">
        <v>222</v>
      </c>
      <c r="B366" s="173"/>
      <c r="C366" s="59"/>
      <c r="D366" s="59"/>
      <c r="E366" s="59"/>
      <c r="F366" s="59"/>
    </row>
    <row r="368" ht="14.25">
      <c r="A368" s="30" t="s">
        <v>36</v>
      </c>
      <c r="B368" s="30"/>
      <c r="C368" s="30"/>
      <c r="D368" s="30"/>
    </row>
    <row r="369" ht="14.25">
      <c r="A369" s="60" t="s">
        <v>44</v>
      </c>
      <c r="B369" s="61" t="s">
        <v>45</v>
      </c>
      <c r="C369" s="61" t="s">
        <v>46</v>
      </c>
      <c r="D369" s="63" t="s">
        <v>53</v>
      </c>
    </row>
    <row r="370" ht="14.25">
      <c r="A370" s="37" t="str">
        <f>$A$23</f>
        <v xml:space="preserve">Varredor/roçador manual/coletor</v>
      </c>
      <c r="B370" s="174" t="e">
        <f>F59+E165+E234+D313+D358</f>
        <v>#DIV/0!</v>
      </c>
      <c r="C370" s="66">
        <f>((1+$B$364)/(1-$B$365-$B$366))-1</f>
        <v>0</v>
      </c>
      <c r="D370" s="45" t="e">
        <f>B370*C370</f>
        <v>#DIV/0!</v>
      </c>
    </row>
    <row r="372" ht="14.25">
      <c r="A372" s="26" t="s">
        <v>37</v>
      </c>
      <c r="B372" s="26"/>
      <c r="C372" s="26"/>
      <c r="D372" s="26"/>
      <c r="E372" s="26"/>
      <c r="F372" s="26"/>
      <c r="G372" s="26"/>
      <c r="H372" s="26"/>
    </row>
    <row r="374" ht="14.25">
      <c r="A374" s="30" t="s">
        <v>223</v>
      </c>
      <c r="B374" s="30"/>
    </row>
    <row r="375" ht="14.25">
      <c r="A375" s="175" t="s">
        <v>224</v>
      </c>
      <c r="B375" s="115" t="str">
        <f>$A$23</f>
        <v xml:space="preserve">Varredor/roçador manual/coletor</v>
      </c>
    </row>
    <row r="376" ht="14.25">
      <c r="A376" s="176" t="s">
        <v>225</v>
      </c>
      <c r="B376" s="177">
        <f>F59</f>
        <v>0</v>
      </c>
    </row>
    <row r="377" ht="14.25">
      <c r="A377" s="178" t="s">
        <v>226</v>
      </c>
      <c r="B377" s="179">
        <f>E165</f>
        <v>0</v>
      </c>
    </row>
    <row r="378" ht="14.25">
      <c r="A378" s="178" t="s">
        <v>227</v>
      </c>
      <c r="B378" s="179">
        <f>E234</f>
        <v>0</v>
      </c>
    </row>
    <row r="379" ht="14.25">
      <c r="A379" s="180" t="s">
        <v>228</v>
      </c>
      <c r="B379" s="179">
        <f>D313</f>
        <v>0</v>
      </c>
    </row>
    <row r="380" ht="14.25">
      <c r="A380" s="178" t="s">
        <v>229</v>
      </c>
      <c r="B380" s="179" t="e">
        <f>D358</f>
        <v>#DIV/0!</v>
      </c>
    </row>
    <row r="381" ht="14.25">
      <c r="A381" s="181" t="s">
        <v>230</v>
      </c>
      <c r="B381" s="182" t="e">
        <f>D370</f>
        <v>#DIV/0!</v>
      </c>
    </row>
    <row r="382" ht="14.25">
      <c r="A382" s="183" t="s">
        <v>231</v>
      </c>
      <c r="B382" s="184" t="e">
        <f>SUM(B376:B381)</f>
        <v>#DIV/0!</v>
      </c>
    </row>
    <row r="383" ht="14.25">
      <c r="A383" s="82"/>
      <c r="B383" s="57"/>
      <c r="C383" s="57"/>
      <c r="D383" s="57"/>
    </row>
  </sheetData>
  <mergeCells count="112">
    <mergeCell ref="A1:H1"/>
    <mergeCell ref="A2:H2"/>
    <mergeCell ref="A3:H4"/>
    <mergeCell ref="A6:H6"/>
    <mergeCell ref="A7:H7"/>
    <mergeCell ref="A8:H8"/>
    <mergeCell ref="A9:H9"/>
    <mergeCell ref="A10:H10"/>
    <mergeCell ref="A11:H11"/>
    <mergeCell ref="A12:H12"/>
    <mergeCell ref="A15:H15"/>
    <mergeCell ref="A16:H16"/>
    <mergeCell ref="A18:H18"/>
    <mergeCell ref="A19:H20"/>
    <mergeCell ref="A22:B22"/>
    <mergeCell ref="A25:H25"/>
    <mergeCell ref="A26:H26"/>
    <mergeCell ref="A28:D28"/>
    <mergeCell ref="A32:H32"/>
    <mergeCell ref="A33:H35"/>
    <mergeCell ref="A36:H37"/>
    <mergeCell ref="A38:H39"/>
    <mergeCell ref="A41:D41"/>
    <mergeCell ref="A46:H46"/>
    <mergeCell ref="A47:H47"/>
    <mergeCell ref="A49:D49"/>
    <mergeCell ref="A54:H54"/>
    <mergeCell ref="A55:H55"/>
    <mergeCell ref="A57:F57"/>
    <mergeCell ref="A62:H62"/>
    <mergeCell ref="A64:H64"/>
    <mergeCell ref="A66:D66"/>
    <mergeCell ref="A70:D70"/>
    <mergeCell ref="A74:E74"/>
    <mergeCell ref="A78:E78"/>
    <mergeCell ref="A83:H83"/>
    <mergeCell ref="A84:H85"/>
    <mergeCell ref="A87:B87"/>
    <mergeCell ref="A99:D99"/>
    <mergeCell ref="A103:D103"/>
    <mergeCell ref="A107:D107"/>
    <mergeCell ref="A111:H111"/>
    <mergeCell ref="A112:H113"/>
    <mergeCell ref="A115:F115"/>
    <mergeCell ref="A117:E117"/>
    <mergeCell ref="A121:E121"/>
    <mergeCell ref="A125:D125"/>
    <mergeCell ref="A129:F129"/>
    <mergeCell ref="A131:D131"/>
    <mergeCell ref="A135:D135"/>
    <mergeCell ref="A139:D139"/>
    <mergeCell ref="A143:F143"/>
    <mergeCell ref="A144:H144"/>
    <mergeCell ref="A146:D146"/>
    <mergeCell ref="A150:F150"/>
    <mergeCell ref="A151:H151"/>
    <mergeCell ref="A153:D153"/>
    <mergeCell ref="A157:F157"/>
    <mergeCell ref="A161:H161"/>
    <mergeCell ref="A163:E163"/>
    <mergeCell ref="A167:H167"/>
    <mergeCell ref="A168:H169"/>
    <mergeCell ref="A171:B171"/>
    <mergeCell ref="A179:H179"/>
    <mergeCell ref="A180:H184"/>
    <mergeCell ref="A186:D186"/>
    <mergeCell ref="A190:D190"/>
    <mergeCell ref="A194:D194"/>
    <mergeCell ref="A198:H198"/>
    <mergeCell ref="A199:H203"/>
    <mergeCell ref="A205:D205"/>
    <mergeCell ref="A209:D209"/>
    <mergeCell ref="A213:D213"/>
    <mergeCell ref="A217:H217"/>
    <mergeCell ref="A218:H220"/>
    <mergeCell ref="A222:E222"/>
    <mergeCell ref="A226:D226"/>
    <mergeCell ref="A230:H230"/>
    <mergeCell ref="A232:E232"/>
    <mergeCell ref="A236:H236"/>
    <mergeCell ref="A237:H242"/>
    <mergeCell ref="A244:E245"/>
    <mergeCell ref="A246:E246"/>
    <mergeCell ref="A247:A248"/>
    <mergeCell ref="B247:B248"/>
    <mergeCell ref="C247:C248"/>
    <mergeCell ref="D247:E247"/>
    <mergeCell ref="A262:B263"/>
    <mergeCell ref="A279:H279"/>
    <mergeCell ref="A280:H283"/>
    <mergeCell ref="A285:D285"/>
    <mergeCell ref="A289:E289"/>
    <mergeCell ref="A293:H293"/>
    <mergeCell ref="A294:H299"/>
    <mergeCell ref="A301:D301"/>
    <mergeCell ref="A305:D305"/>
    <mergeCell ref="A309:H309"/>
    <mergeCell ref="A311:D311"/>
    <mergeCell ref="A315:H315"/>
    <mergeCell ref="A317:D317"/>
    <mergeCell ref="A328:C328"/>
    <mergeCell ref="A330:D330"/>
    <mergeCell ref="A334:F334"/>
    <mergeCell ref="A350:E350"/>
    <mergeCell ref="A352:E352"/>
    <mergeCell ref="A356:D356"/>
    <mergeCell ref="A360:H360"/>
    <mergeCell ref="A361:F361"/>
    <mergeCell ref="A362:B363"/>
    <mergeCell ref="A368:D368"/>
    <mergeCell ref="A372:H372"/>
    <mergeCell ref="A374:B374"/>
  </mergeCells>
  <hyperlinks>
    <hyperlink location="'Geral - Mensal'!A15" ref="A6"/>
    <hyperlink location="'Geral - Mensal'!A62" ref="A7"/>
    <hyperlink location="'Geral - Mensal'!A167" ref="A8"/>
    <hyperlink location="'Geral - Mensal'!A236" ref="A9"/>
    <hyperlink location="'Geral - Mensal'!A315" ref="A10"/>
    <hyperlink location="'Geral - Mensal'!A360" ref="A11"/>
    <hyperlink location="'Geral - Mensal'!A372" ref="A12"/>
    <hyperlink location="'Geral - Unidade'!A59" ref="A376"/>
    <hyperlink location="'Geral - Unidade'!A183" ref="A377"/>
    <hyperlink location="'Geral - Unidade'!A262" ref="A378"/>
    <hyperlink location="'Geral - Unidade'!A346" ref="A379"/>
    <hyperlink location="'Geral - Unidade'!A414" ref="A380"/>
    <hyperlink location="'Geral - Unidade'!A427" ref="A381"/>
  </hyperlinks>
  <printOptions headings="0" gridLines="0" horizontalCentered="0" verticalCentered="0"/>
  <pageMargins left="0.51180555555555596" right="0.51180555555555596" top="0.78750000000000009" bottom="0.78750000000000009" header="0.51181102362204689" footer="0.51181102362204689"/>
  <pageSetup paperSize="9" scale="59" firstPageNumber="1" fitToWidth="1" fitToHeight="0" pageOrder="downThenOver" orientation="portrait" usePrinterDefaults="1" blackAndWhite="0" draft="0" cellComments="none" useFirstPageNumber="1" errors="displayed" horizontalDpi="300" verticalDpi="300" copies="1"/>
  <headerFooter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0" showRowColHeaders="1" showZeros="1" rightToLeft="0" view="pageBreakPreview" topLeftCell="A7" zoomScale="120" workbookViewId="0">
      <selection activeCell="A150" activeCellId="0" sqref="A150"/>
    </sheetView>
  </sheetViews>
  <sheetFormatPr defaultColWidth="9.1484375" defaultRowHeight="15.75" customHeight="1"/>
  <cols>
    <col customWidth="0" min="1" max="1" style="185" width="9.1400000000000006"/>
    <col customWidth="1" min="2" max="2" style="185" width="43.710000000000001"/>
    <col customWidth="1" min="3" max="3" style="185" width="18"/>
    <col customWidth="1" min="4" max="4" style="185" width="16.57"/>
    <col customWidth="1" min="5" max="5" style="185" width="14.289999999999999"/>
    <col customWidth="1" min="6" max="6" style="185" width="19.859999999999999"/>
    <col customWidth="1" min="7" max="7" style="185" width="13.710000000000001"/>
    <col customWidth="1" hidden="1" min="8" max="8" style="185" width="11.43"/>
    <col customWidth="1" min="9" max="9" style="185" width="12.57"/>
    <col customWidth="1" min="10" max="10" style="185" width="11.43"/>
    <col customWidth="0" min="11" max="16384" style="185" width="9.1400000000000006"/>
  </cols>
  <sheetData>
    <row r="1" ht="22.050000000000001">
      <c r="A1" s="186" t="s">
        <v>236</v>
      </c>
      <c r="B1" s="186"/>
      <c r="C1" s="186"/>
      <c r="D1" s="186"/>
      <c r="E1" s="186"/>
      <c r="F1" s="186"/>
    </row>
    <row r="2" ht="22.050000000000001">
      <c r="A2" s="186" t="s">
        <v>237</v>
      </c>
      <c r="B2" s="186"/>
      <c r="C2" s="186"/>
      <c r="D2" s="186"/>
      <c r="E2" s="186"/>
      <c r="F2" s="186"/>
    </row>
    <row r="3" ht="22.050000000000001">
      <c r="A3" s="186" t="s">
        <v>238</v>
      </c>
      <c r="B3" s="186"/>
      <c r="C3" s="186"/>
      <c r="D3" s="186"/>
      <c r="E3" s="186"/>
      <c r="F3" s="186"/>
    </row>
    <row r="4" ht="15.75">
      <c r="A4" s="187" t="s">
        <v>239</v>
      </c>
      <c r="B4" s="187"/>
      <c r="C4" s="187"/>
      <c r="D4" s="187"/>
      <c r="E4" s="187"/>
      <c r="F4" s="187"/>
    </row>
    <row r="5" ht="15.75">
      <c r="A5" s="188"/>
      <c r="B5" s="188"/>
      <c r="C5" s="188"/>
      <c r="D5" s="188"/>
      <c r="E5" s="188"/>
      <c r="F5" s="188"/>
    </row>
    <row r="6" ht="15.75">
      <c r="A6" s="188"/>
      <c r="B6" s="188"/>
      <c r="C6" s="188"/>
      <c r="D6" s="188"/>
      <c r="E6" s="188"/>
      <c r="F6" s="188"/>
    </row>
    <row r="7" ht="15.75">
      <c r="B7" s="189" t="s">
        <v>240</v>
      </c>
      <c r="C7" s="190"/>
      <c r="D7" s="191"/>
      <c r="E7" s="191"/>
      <c r="F7" s="191"/>
    </row>
    <row r="8" ht="15.75">
      <c r="B8" s="189" t="s">
        <v>241</v>
      </c>
      <c r="C8" s="190"/>
      <c r="D8" s="191"/>
      <c r="E8" s="191"/>
      <c r="F8" s="191"/>
    </row>
    <row r="9" ht="15.75">
      <c r="B9" s="189"/>
      <c r="D9" s="191"/>
      <c r="E9" s="191"/>
      <c r="F9" s="191"/>
    </row>
    <row r="10" ht="15.75">
      <c r="B10" s="189" t="s">
        <v>242</v>
      </c>
      <c r="C10" s="190"/>
      <c r="D10" s="191"/>
      <c r="E10" s="191"/>
      <c r="F10" s="191"/>
    </row>
    <row r="11" ht="15.75">
      <c r="A11" s="191"/>
      <c r="B11" s="189" t="s">
        <v>243</v>
      </c>
      <c r="C11" s="190"/>
      <c r="D11" s="191"/>
      <c r="E11" s="191"/>
      <c r="F11" s="191"/>
    </row>
    <row r="12" ht="15.75">
      <c r="A12" s="191"/>
      <c r="B12" s="191"/>
      <c r="C12" s="191"/>
      <c r="D12" s="191"/>
      <c r="E12" s="191"/>
      <c r="F12" s="191"/>
    </row>
    <row r="13" ht="15.75">
      <c r="A13" s="192" t="s">
        <v>244</v>
      </c>
      <c r="B13" s="192"/>
      <c r="C13" s="192"/>
    </row>
    <row r="15" ht="25.5" customHeight="1">
      <c r="A15" s="193" t="s">
        <v>245</v>
      </c>
      <c r="B15" s="194" t="s">
        <v>246</v>
      </c>
      <c r="C15" s="195"/>
    </row>
    <row r="16" ht="21.75" customHeight="1">
      <c r="A16" s="196" t="s">
        <v>247</v>
      </c>
      <c r="B16" s="197" t="s">
        <v>248</v>
      </c>
      <c r="C16" s="198" t="s">
        <v>249</v>
      </c>
    </row>
    <row r="17" ht="25.5" customHeight="1">
      <c r="A17" s="196" t="s">
        <v>250</v>
      </c>
      <c r="B17" s="197" t="s">
        <v>251</v>
      </c>
      <c r="C17" s="198"/>
    </row>
    <row r="18" ht="15.75">
      <c r="A18" s="196" t="s">
        <v>252</v>
      </c>
      <c r="B18" s="197" t="s">
        <v>253</v>
      </c>
      <c r="C18" s="198">
        <v>12</v>
      </c>
    </row>
    <row r="19" ht="15.75">
      <c r="A19" s="199"/>
      <c r="B19" s="200"/>
      <c r="C19" s="201"/>
    </row>
    <row r="20" ht="15.75">
      <c r="A20" s="199"/>
      <c r="B20" s="200"/>
      <c r="C20" s="201"/>
    </row>
    <row r="21" ht="15.75">
      <c r="A21" s="192" t="s">
        <v>254</v>
      </c>
      <c r="B21" s="192"/>
      <c r="C21" s="192"/>
      <c r="D21" s="192"/>
    </row>
    <row r="23" ht="64.900000000000006" customHeight="1">
      <c r="A23" s="202" t="s">
        <v>255</v>
      </c>
      <c r="B23" s="202"/>
      <c r="C23" s="203" t="s">
        <v>256</v>
      </c>
      <c r="D23" s="203" t="s">
        <v>257</v>
      </c>
    </row>
    <row r="24" ht="15.75">
      <c r="A24" s="204"/>
      <c r="B24" s="204"/>
      <c r="C24" s="198" t="s">
        <v>258</v>
      </c>
      <c r="D24" s="198">
        <v>12</v>
      </c>
    </row>
    <row r="25" ht="15.75">
      <c r="A25" s="204"/>
      <c r="B25" s="204"/>
      <c r="C25" s="198"/>
      <c r="D25" s="198"/>
    </row>
    <row r="26" ht="15.75">
      <c r="A26" s="204"/>
      <c r="B26" s="204"/>
      <c r="C26" s="198"/>
      <c r="D26" s="198"/>
    </row>
    <row r="27" ht="15.75">
      <c r="A27" s="199"/>
      <c r="B27" s="200"/>
      <c r="C27" s="201"/>
    </row>
    <row r="28" ht="15.75">
      <c r="A28" s="199"/>
      <c r="B28" s="200"/>
      <c r="C28" s="201"/>
    </row>
    <row r="29" ht="15.75">
      <c r="A29" s="192" t="s">
        <v>259</v>
      </c>
      <c r="B29" s="192"/>
      <c r="C29" s="192"/>
      <c r="D29" s="192"/>
      <c r="E29" s="192"/>
      <c r="F29" s="192"/>
    </row>
    <row r="31" ht="30.449999999999999" customHeight="1">
      <c r="A31" s="205">
        <v>1</v>
      </c>
      <c r="B31" s="205" t="s">
        <v>260</v>
      </c>
      <c r="C31" s="205" t="str">
        <f>'Custo por trabalhador - operado'!$A$23</f>
        <v xml:space="preserve">Operador de Máquina Costal</v>
      </c>
      <c r="D31" s="206" t="s">
        <v>261</v>
      </c>
    </row>
    <row r="32" ht="15.75">
      <c r="A32" s="193" t="s">
        <v>245</v>
      </c>
      <c r="B32" s="207" t="s">
        <v>262</v>
      </c>
      <c r="C32" s="208"/>
      <c r="D32" s="208">
        <f t="shared" ref="D32:D37" si="11">SUM(C32)</f>
        <v>0</v>
      </c>
    </row>
    <row r="33" ht="15.75">
      <c r="A33" s="193" t="s">
        <v>247</v>
      </c>
      <c r="B33" s="207" t="s">
        <v>263</v>
      </c>
      <c r="C33" s="208"/>
      <c r="D33" s="208">
        <f t="shared" si="11"/>
        <v>0</v>
      </c>
    </row>
    <row r="34" ht="15.75">
      <c r="A34" s="193" t="s">
        <v>250</v>
      </c>
      <c r="B34" s="207" t="s">
        <v>264</v>
      </c>
      <c r="C34" s="208"/>
      <c r="D34" s="208">
        <f t="shared" si="11"/>
        <v>0</v>
      </c>
    </row>
    <row r="35" ht="15.75">
      <c r="A35" s="193" t="s">
        <v>252</v>
      </c>
      <c r="B35" s="207" t="s">
        <v>265</v>
      </c>
      <c r="C35" s="208"/>
      <c r="D35" s="208">
        <f t="shared" si="11"/>
        <v>0</v>
      </c>
    </row>
    <row r="36" ht="15.75">
      <c r="A36" s="193"/>
      <c r="B36" s="207"/>
      <c r="C36" s="208"/>
      <c r="D36" s="208">
        <f t="shared" si="11"/>
        <v>0</v>
      </c>
    </row>
    <row r="37" ht="15.75">
      <c r="A37" s="193" t="s">
        <v>266</v>
      </c>
      <c r="B37" s="207" t="str">
        <f>"Outros - "&amp;PROPER('Custo por trabalhador - operado'!A49)</f>
        <v xml:space="preserve">Outros - Adicional Xxx</v>
      </c>
      <c r="C37" s="208">
        <f>'Custo por trabalhador - operado'!E59</f>
        <v>0</v>
      </c>
      <c r="D37" s="208">
        <f t="shared" si="11"/>
        <v>0</v>
      </c>
    </row>
    <row r="38" ht="15.75" customHeight="1">
      <c r="A38" s="205" t="s">
        <v>60</v>
      </c>
      <c r="B38" s="205"/>
      <c r="C38" s="209">
        <f>SUM(C32:C37)</f>
        <v>0</v>
      </c>
      <c r="D38" s="209">
        <f>SUM(D32:D37)</f>
        <v>0</v>
      </c>
    </row>
    <row r="41" ht="15.75">
      <c r="A41" s="192" t="s">
        <v>267</v>
      </c>
      <c r="B41" s="192"/>
      <c r="C41" s="192"/>
      <c r="D41" s="192"/>
      <c r="E41" s="192"/>
      <c r="F41" s="192"/>
    </row>
    <row r="42" ht="15.75">
      <c r="A42" s="210"/>
    </row>
    <row r="43" ht="15.75">
      <c r="A43" s="211" t="s">
        <v>268</v>
      </c>
      <c r="B43" s="211"/>
      <c r="C43" s="211"/>
      <c r="D43" s="211"/>
      <c r="E43" s="211"/>
      <c r="F43" s="211"/>
    </row>
    <row r="44" ht="15.75">
      <c r="A44" s="212"/>
      <c r="B44" s="212"/>
      <c r="C44" s="212"/>
      <c r="D44" s="212"/>
      <c r="E44" s="212"/>
      <c r="F44" s="212"/>
    </row>
    <row r="45" ht="30.75" customHeight="1">
      <c r="A45" s="213" t="s">
        <v>269</v>
      </c>
      <c r="B45" s="213" t="s">
        <v>270</v>
      </c>
      <c r="C45" s="205" t="str">
        <f>'Custo por trabalhador - operado'!$A$23</f>
        <v xml:space="preserve">Operador de Máquina Costal</v>
      </c>
      <c r="D45" s="213" t="s">
        <v>261</v>
      </c>
    </row>
    <row r="46" ht="15.75">
      <c r="A46" s="193" t="s">
        <v>245</v>
      </c>
      <c r="B46" s="207" t="s">
        <v>271</v>
      </c>
      <c r="C46" s="208"/>
      <c r="D46" s="208">
        <f t="shared" ref="D46:D47" si="12">SUM(C46)</f>
        <v>0</v>
      </c>
    </row>
    <row r="47" ht="15.75">
      <c r="A47" s="193" t="s">
        <v>247</v>
      </c>
      <c r="B47" s="207" t="s">
        <v>272</v>
      </c>
      <c r="C47" s="208"/>
      <c r="D47" s="208">
        <f t="shared" si="12"/>
        <v>0</v>
      </c>
    </row>
    <row r="48" ht="15.75" customHeight="1">
      <c r="A48" s="205" t="s">
        <v>60</v>
      </c>
      <c r="B48" s="205"/>
      <c r="C48" s="209">
        <f>SUM(C46:C47)</f>
        <v>0</v>
      </c>
      <c r="D48" s="209">
        <f>SUM(D46:D47)</f>
        <v>0</v>
      </c>
    </row>
    <row r="51" ht="15.75" customHeight="1">
      <c r="A51" s="214" t="s">
        <v>273</v>
      </c>
      <c r="B51" s="214"/>
      <c r="C51" s="214"/>
      <c r="D51" s="214"/>
      <c r="E51" s="214"/>
      <c r="F51" s="214"/>
    </row>
    <row r="52" ht="15.75">
      <c r="A52" s="215"/>
      <c r="B52" s="215"/>
      <c r="C52" s="215"/>
      <c r="D52" s="215"/>
      <c r="E52" s="215"/>
      <c r="F52" s="215"/>
    </row>
    <row r="53" ht="26.850000000000001">
      <c r="A53" s="213" t="s">
        <v>274</v>
      </c>
      <c r="B53" s="213" t="s">
        <v>275</v>
      </c>
      <c r="C53" s="206"/>
      <c r="D53" s="205" t="str">
        <f>'Custo por trabalhador - operado'!$A$23</f>
        <v xml:space="preserve">Operador de Máquina Costal</v>
      </c>
      <c r="E53" s="213" t="s">
        <v>276</v>
      </c>
    </row>
    <row r="54" ht="15.75">
      <c r="A54" s="193" t="s">
        <v>245</v>
      </c>
      <c r="B54" s="207" t="s">
        <v>277</v>
      </c>
      <c r="C54" s="216">
        <v>0.20000000000000001</v>
      </c>
      <c r="D54" s="208"/>
      <c r="E54" s="208">
        <f t="shared" ref="E54:E61" si="13">SUM(D54)</f>
        <v>0</v>
      </c>
    </row>
    <row r="55" ht="15.75">
      <c r="A55" s="193" t="s">
        <v>247</v>
      </c>
      <c r="B55" s="207" t="s">
        <v>278</v>
      </c>
      <c r="C55" s="216">
        <v>0</v>
      </c>
      <c r="D55" s="208">
        <f>(C$38+C$48)*$C55</f>
        <v>0</v>
      </c>
      <c r="E55" s="208">
        <f t="shared" si="13"/>
        <v>0</v>
      </c>
    </row>
    <row r="56" ht="15.75">
      <c r="A56" s="193" t="s">
        <v>250</v>
      </c>
      <c r="B56" s="207" t="s">
        <v>279</v>
      </c>
      <c r="C56" s="216">
        <v>0</v>
      </c>
      <c r="D56" s="208"/>
      <c r="E56" s="208">
        <f t="shared" si="13"/>
        <v>0</v>
      </c>
    </row>
    <row r="57" ht="15.75">
      <c r="A57" s="193" t="s">
        <v>252</v>
      </c>
      <c r="B57" s="207" t="s">
        <v>280</v>
      </c>
      <c r="C57" s="216">
        <v>0</v>
      </c>
      <c r="D57" s="208">
        <f t="shared" ref="D57:D60" si="14">(C$38+C$48)*$C57</f>
        <v>0</v>
      </c>
      <c r="E57" s="208">
        <f t="shared" si="13"/>
        <v>0</v>
      </c>
    </row>
    <row r="58" ht="15.75">
      <c r="A58" s="193" t="s">
        <v>281</v>
      </c>
      <c r="B58" s="207" t="s">
        <v>282</v>
      </c>
      <c r="C58" s="216">
        <v>0</v>
      </c>
      <c r="D58" s="208">
        <f t="shared" si="14"/>
        <v>0</v>
      </c>
      <c r="E58" s="208">
        <f t="shared" si="13"/>
        <v>0</v>
      </c>
    </row>
    <row r="59" ht="15.75">
      <c r="A59" s="193" t="s">
        <v>266</v>
      </c>
      <c r="B59" s="207" t="s">
        <v>79</v>
      </c>
      <c r="C59" s="216">
        <v>0</v>
      </c>
      <c r="D59" s="208">
        <f t="shared" si="14"/>
        <v>0</v>
      </c>
      <c r="E59" s="208">
        <f t="shared" si="13"/>
        <v>0</v>
      </c>
    </row>
    <row r="60" ht="15.75">
      <c r="A60" s="193" t="s">
        <v>283</v>
      </c>
      <c r="B60" s="207" t="s">
        <v>80</v>
      </c>
      <c r="C60" s="216">
        <v>0</v>
      </c>
      <c r="D60" s="208">
        <f t="shared" si="14"/>
        <v>0</v>
      </c>
      <c r="E60" s="208">
        <f t="shared" si="13"/>
        <v>0</v>
      </c>
    </row>
    <row r="61" ht="15.75">
      <c r="A61" s="193" t="s">
        <v>284</v>
      </c>
      <c r="B61" s="207" t="s">
        <v>81</v>
      </c>
      <c r="C61" s="216">
        <v>8.0000000000000002e-002</v>
      </c>
      <c r="D61" s="208">
        <v>162.52000000000001</v>
      </c>
      <c r="E61" s="208">
        <f t="shared" si="13"/>
        <v>162.52000000000001</v>
      </c>
    </row>
    <row r="62" ht="15.75" customHeight="1">
      <c r="A62" s="205" t="s">
        <v>285</v>
      </c>
      <c r="B62" s="205"/>
      <c r="C62" s="193"/>
      <c r="D62" s="209">
        <f>SUM(D54:D61)</f>
        <v>162.52000000000001</v>
      </c>
      <c r="E62" s="209">
        <f>SUM(E54:E61)</f>
        <v>162.52000000000001</v>
      </c>
    </row>
    <row r="65" ht="15.75">
      <c r="A65" s="211" t="s">
        <v>286</v>
      </c>
      <c r="B65" s="211"/>
      <c r="C65" s="211"/>
      <c r="D65" s="211"/>
      <c r="E65" s="211"/>
      <c r="F65" s="211"/>
    </row>
    <row r="66" ht="15.75">
      <c r="A66" s="212"/>
      <c r="B66" s="212"/>
      <c r="C66" s="212"/>
      <c r="D66" s="212"/>
      <c r="E66" s="212"/>
      <c r="F66" s="212"/>
    </row>
    <row r="67" ht="26.850000000000001">
      <c r="A67" s="213" t="s">
        <v>287</v>
      </c>
      <c r="B67" s="213" t="s">
        <v>288</v>
      </c>
      <c r="C67" s="205" t="str">
        <f>'Custo por trabalhador - operado'!$A$23</f>
        <v xml:space="preserve">Operador de Máquina Costal</v>
      </c>
      <c r="D67" s="213" t="s">
        <v>261</v>
      </c>
    </row>
    <row r="68" ht="15.75">
      <c r="A68" s="193" t="s">
        <v>245</v>
      </c>
      <c r="B68" s="207" t="s">
        <v>289</v>
      </c>
      <c r="C68" s="208"/>
      <c r="D68" s="208">
        <f t="shared" ref="D68:D71" si="15">SUM(C68)</f>
        <v>0</v>
      </c>
    </row>
    <row r="69" ht="15.75">
      <c r="A69" s="193" t="s">
        <v>247</v>
      </c>
      <c r="B69" s="207" t="s">
        <v>290</v>
      </c>
      <c r="C69" s="208"/>
      <c r="D69" s="208">
        <f t="shared" si="15"/>
        <v>0</v>
      </c>
    </row>
    <row r="70" ht="15.75">
      <c r="A70" s="193" t="s">
        <v>250</v>
      </c>
      <c r="B70" s="207" t="str">
        <f>'Custo por trabalhador - operado'!A146</f>
        <v xml:space="preserve">BENEFÍCIO xxx (Ex.: Convênio Saúde)</v>
      </c>
      <c r="C70" s="208"/>
      <c r="D70" s="208">
        <f t="shared" si="15"/>
        <v>0</v>
      </c>
    </row>
    <row r="71" ht="15.75">
      <c r="A71" s="193" t="s">
        <v>252</v>
      </c>
      <c r="B71" s="207" t="str">
        <f>'Custo por trabalhador - operado'!A153</f>
        <v xml:space="preserve">BENEFÍCIO yyy (Ex.: Auxílio Creche)</v>
      </c>
      <c r="C71" s="208"/>
      <c r="D71" s="208">
        <f t="shared" si="15"/>
        <v>0</v>
      </c>
    </row>
    <row r="72" ht="15.75" customHeight="1">
      <c r="A72" s="205" t="s">
        <v>60</v>
      </c>
      <c r="B72" s="205"/>
      <c r="C72" s="209"/>
      <c r="D72" s="209">
        <f>SUM(D68:D71)</f>
        <v>0</v>
      </c>
    </row>
    <row r="75" ht="15.75">
      <c r="A75" s="211" t="s">
        <v>291</v>
      </c>
      <c r="B75" s="211"/>
      <c r="C75" s="211"/>
      <c r="D75" s="211"/>
      <c r="E75" s="211"/>
      <c r="F75" s="211"/>
    </row>
    <row r="76" ht="15.75">
      <c r="A76" s="212"/>
      <c r="B76" s="212"/>
      <c r="C76" s="212"/>
      <c r="D76" s="212"/>
      <c r="E76" s="212"/>
      <c r="F76" s="212"/>
    </row>
    <row r="77" ht="26.850000000000001">
      <c r="A77" s="205">
        <v>2</v>
      </c>
      <c r="B77" s="205" t="s">
        <v>292</v>
      </c>
      <c r="C77" s="205" t="str">
        <f>'Custo por trabalhador - operado'!$A$23</f>
        <v xml:space="preserve">Operador de Máquina Costal</v>
      </c>
      <c r="D77" s="205" t="s">
        <v>276</v>
      </c>
    </row>
    <row r="78" ht="26.850000000000001">
      <c r="A78" s="196" t="s">
        <v>269</v>
      </c>
      <c r="B78" s="197" t="s">
        <v>270</v>
      </c>
      <c r="C78" s="217">
        <f>C48</f>
        <v>0</v>
      </c>
      <c r="D78" s="217">
        <f t="shared" ref="D78:D80" si="16">SUM(C78)</f>
        <v>0</v>
      </c>
    </row>
    <row r="79" ht="15.75">
      <c r="A79" s="196" t="s">
        <v>274</v>
      </c>
      <c r="B79" s="197" t="s">
        <v>275</v>
      </c>
      <c r="C79" s="217"/>
      <c r="D79" s="217">
        <f t="shared" si="16"/>
        <v>0</v>
      </c>
    </row>
    <row r="80" ht="15.75">
      <c r="A80" s="196" t="s">
        <v>287</v>
      </c>
      <c r="B80" s="197" t="s">
        <v>288</v>
      </c>
      <c r="C80" s="217"/>
      <c r="D80" s="217">
        <f t="shared" si="16"/>
        <v>0</v>
      </c>
    </row>
    <row r="81" ht="15.75" customHeight="1">
      <c r="A81" s="205" t="s">
        <v>60</v>
      </c>
      <c r="B81" s="205"/>
      <c r="C81" s="218">
        <f>SUM(C78:C80)</f>
        <v>0</v>
      </c>
      <c r="D81" s="218">
        <f>SUM(D78:D80)</f>
        <v>0</v>
      </c>
    </row>
    <row r="82" ht="15.75">
      <c r="A82" s="219"/>
    </row>
    <row r="84" ht="15.75">
      <c r="A84" s="192" t="s">
        <v>293</v>
      </c>
      <c r="B84" s="192"/>
      <c r="C84" s="192"/>
      <c r="D84" s="192"/>
      <c r="E84" s="192"/>
      <c r="F84" s="192"/>
    </row>
    <row r="85" ht="15.75">
      <c r="A85" s="212"/>
      <c r="B85" s="212"/>
      <c r="C85" s="212"/>
      <c r="D85" s="212"/>
      <c r="E85" s="212"/>
      <c r="F85" s="212"/>
    </row>
    <row r="86" ht="26.850000000000001">
      <c r="A86" s="205">
        <v>3</v>
      </c>
      <c r="B86" s="205" t="s">
        <v>294</v>
      </c>
      <c r="C86" s="205" t="str">
        <f>'Custo por trabalhador - operado'!$A$23</f>
        <v xml:space="preserve">Operador de Máquina Costal</v>
      </c>
      <c r="D86" s="205" t="s">
        <v>261</v>
      </c>
    </row>
    <row r="87" ht="15.75">
      <c r="A87" s="196" t="s">
        <v>245</v>
      </c>
      <c r="B87" s="220" t="s">
        <v>295</v>
      </c>
      <c r="C87" s="221"/>
      <c r="D87" s="221">
        <f t="shared" ref="D87:D91" si="17">SUM(C87)</f>
        <v>0</v>
      </c>
    </row>
    <row r="88" ht="26.850000000000001">
      <c r="A88" s="196" t="s">
        <v>247</v>
      </c>
      <c r="B88" s="220" t="s">
        <v>296</v>
      </c>
      <c r="C88" s="221"/>
      <c r="D88" s="221">
        <f t="shared" si="17"/>
        <v>0</v>
      </c>
    </row>
    <row r="89" ht="15.75">
      <c r="A89" s="196" t="s">
        <v>250</v>
      </c>
      <c r="B89" s="220" t="s">
        <v>297</v>
      </c>
      <c r="C89" s="221"/>
      <c r="D89" s="221">
        <f t="shared" si="17"/>
        <v>0</v>
      </c>
    </row>
    <row r="90" ht="26.850000000000001">
      <c r="A90" s="196" t="s">
        <v>252</v>
      </c>
      <c r="B90" s="220" t="s">
        <v>298</v>
      </c>
      <c r="C90" s="221"/>
      <c r="D90" s="221">
        <f t="shared" si="17"/>
        <v>0</v>
      </c>
    </row>
    <row r="91" ht="15.75">
      <c r="A91" s="196" t="s">
        <v>281</v>
      </c>
      <c r="B91" s="220" t="s">
        <v>299</v>
      </c>
      <c r="C91" s="221"/>
      <c r="D91" s="221">
        <f t="shared" si="17"/>
        <v>0</v>
      </c>
    </row>
    <row r="92" ht="15.75" customHeight="1">
      <c r="A92" s="205" t="s">
        <v>60</v>
      </c>
      <c r="B92" s="205"/>
      <c r="C92" s="222">
        <f>SUM(C87:C91)</f>
        <v>0</v>
      </c>
      <c r="D92" s="222">
        <f>SUM(D87:D91)</f>
        <v>0</v>
      </c>
    </row>
    <row r="95" ht="15.75">
      <c r="A95" s="192" t="s">
        <v>300</v>
      </c>
      <c r="B95" s="192"/>
      <c r="C95" s="192"/>
      <c r="D95" s="192"/>
      <c r="E95" s="192"/>
      <c r="F95" s="192"/>
    </row>
    <row r="98" ht="15.75">
      <c r="A98" s="211" t="s">
        <v>301</v>
      </c>
      <c r="B98" s="211"/>
      <c r="C98" s="211"/>
      <c r="D98" s="211"/>
      <c r="E98" s="211"/>
      <c r="F98" s="211"/>
    </row>
    <row r="99" ht="15.75">
      <c r="A99" s="212"/>
      <c r="B99" s="212"/>
      <c r="C99" s="212"/>
      <c r="D99" s="212"/>
      <c r="E99" s="212"/>
      <c r="F99" s="212"/>
    </row>
    <row r="100" s="223" customFormat="1" ht="26.850000000000001">
      <c r="A100" s="213" t="s">
        <v>302</v>
      </c>
      <c r="B100" s="213" t="s">
        <v>303</v>
      </c>
      <c r="C100" s="205" t="str">
        <f>'Custo por trabalhador - operado'!$A$23</f>
        <v xml:space="preserve">Operador de Máquina Costal</v>
      </c>
      <c r="D100" s="213" t="s">
        <v>261</v>
      </c>
    </row>
    <row r="101" ht="22.5" customHeight="1">
      <c r="A101" s="193" t="s">
        <v>245</v>
      </c>
      <c r="B101" s="207" t="s">
        <v>155</v>
      </c>
      <c r="C101" s="208"/>
      <c r="D101" s="208">
        <f t="shared" ref="D101:D106" si="18">SUM(C101)</f>
        <v>0</v>
      </c>
    </row>
    <row r="102" ht="22.5" customHeight="1">
      <c r="A102" s="193" t="s">
        <v>247</v>
      </c>
      <c r="B102" s="207" t="s">
        <v>304</v>
      </c>
      <c r="C102" s="208">
        <f>'Custo por trabalhador - operado'!$D$287*'Custo por trabalhador - operado'!$B266/12</f>
        <v>0</v>
      </c>
      <c r="D102" s="208">
        <f t="shared" si="18"/>
        <v>0</v>
      </c>
    </row>
    <row r="103" ht="22.5" customHeight="1">
      <c r="A103" s="193" t="s">
        <v>250</v>
      </c>
      <c r="B103" s="207" t="s">
        <v>305</v>
      </c>
      <c r="C103" s="208"/>
      <c r="D103" s="208">
        <f t="shared" si="18"/>
        <v>0</v>
      </c>
    </row>
    <row r="104" ht="22.5" customHeight="1">
      <c r="A104" s="193" t="s">
        <v>252</v>
      </c>
      <c r="B104" s="207" t="s">
        <v>306</v>
      </c>
      <c r="C104" s="208"/>
      <c r="D104" s="208">
        <f t="shared" si="18"/>
        <v>0</v>
      </c>
    </row>
    <row r="105" ht="22.5" customHeight="1">
      <c r="A105" s="193" t="s">
        <v>281</v>
      </c>
      <c r="B105" s="207" t="s">
        <v>307</v>
      </c>
      <c r="C105" s="208"/>
      <c r="D105" s="208">
        <f t="shared" si="18"/>
        <v>0</v>
      </c>
    </row>
    <row r="106" ht="15.75">
      <c r="A106" s="193" t="s">
        <v>266</v>
      </c>
      <c r="B106" s="207" t="e">
        <f>"Outros - "&amp;'Custo por trabalhador - operado'!A379&amp;"; "&amp;'Custo por trabalhador - operado'!A380&amp;"; "&amp;'Custo por trabalhador - operado'!A381&amp;"; "&amp;'Custo por trabalhador - operado'!A382&amp;"; "&amp;'Custo por trabalhador - operado'!A383&amp;"; "&amp;'geral - mensal'!#ref!&amp;" e; "&amp;'geral - mensal'!#ref!</f>
        <v>#VALUE!</v>
      </c>
      <c r="C106" s="208"/>
      <c r="D106" s="208">
        <f t="shared" si="18"/>
        <v>0</v>
      </c>
    </row>
    <row r="107" ht="15.75" customHeight="1">
      <c r="A107" s="205" t="s">
        <v>285</v>
      </c>
      <c r="B107" s="205"/>
      <c r="C107" s="209">
        <f>SUM(C101:C106)</f>
        <v>0</v>
      </c>
      <c r="D107" s="209">
        <f>SUM(D101:D106)</f>
        <v>0</v>
      </c>
    </row>
    <row r="110" ht="15.75">
      <c r="A110" s="211" t="s">
        <v>308</v>
      </c>
      <c r="B110" s="211"/>
      <c r="C110" s="211"/>
      <c r="D110" s="211"/>
      <c r="E110" s="211"/>
      <c r="F110" s="211"/>
    </row>
    <row r="111" ht="15.75">
      <c r="A111" s="212"/>
      <c r="B111" s="212"/>
      <c r="C111" s="212"/>
      <c r="D111" s="212"/>
      <c r="E111" s="212"/>
      <c r="F111" s="212"/>
    </row>
    <row r="112" s="223" customFormat="1" ht="26.850000000000001">
      <c r="A112" s="213" t="s">
        <v>309</v>
      </c>
      <c r="B112" s="213" t="s">
        <v>310</v>
      </c>
      <c r="C112" s="205" t="str">
        <f>'Custo por trabalhador - operado'!$A$23</f>
        <v xml:space="preserve">Operador de Máquina Costal</v>
      </c>
      <c r="D112" s="213" t="s">
        <v>261</v>
      </c>
    </row>
    <row r="113" ht="15.75">
      <c r="A113" s="193" t="s">
        <v>245</v>
      </c>
      <c r="B113" s="207" t="s">
        <v>311</v>
      </c>
      <c r="C113" s="208"/>
      <c r="D113" s="208">
        <f>SUM(C113)</f>
        <v>0</v>
      </c>
    </row>
    <row r="114" ht="15.75" customHeight="1">
      <c r="A114" s="205" t="s">
        <v>60</v>
      </c>
      <c r="B114" s="205"/>
      <c r="C114" s="209">
        <f>C113</f>
        <v>0</v>
      </c>
      <c r="D114" s="209">
        <f>D113</f>
        <v>0</v>
      </c>
    </row>
    <row r="117" ht="15.75">
      <c r="A117" s="211" t="s">
        <v>312</v>
      </c>
      <c r="B117" s="211"/>
      <c r="C117" s="211"/>
      <c r="D117" s="211"/>
      <c r="E117" s="211"/>
      <c r="F117" s="211"/>
    </row>
    <row r="118" ht="15.75">
      <c r="A118" s="212"/>
      <c r="B118" s="212"/>
      <c r="C118" s="212"/>
      <c r="D118" s="212"/>
      <c r="E118" s="212"/>
      <c r="F118" s="212"/>
    </row>
    <row r="119" s="223" customFormat="1" ht="26.850000000000001">
      <c r="A119" s="213">
        <v>4</v>
      </c>
      <c r="B119" s="213" t="s">
        <v>313</v>
      </c>
      <c r="C119" s="205" t="str">
        <f>'Custo por trabalhador - operado'!$A$23</f>
        <v xml:space="preserve">Operador de Máquina Costal</v>
      </c>
      <c r="D119" s="213" t="s">
        <v>261</v>
      </c>
    </row>
    <row r="120" ht="15.75">
      <c r="A120" s="193" t="s">
        <v>302</v>
      </c>
      <c r="B120" s="207" t="s">
        <v>303</v>
      </c>
      <c r="C120" s="224"/>
      <c r="D120" s="224">
        <f t="shared" ref="D120:D121" si="19">SUM(C120)</f>
        <v>0</v>
      </c>
    </row>
    <row r="121" ht="15.75">
      <c r="A121" s="193" t="s">
        <v>309</v>
      </c>
      <c r="B121" s="207" t="s">
        <v>310</v>
      </c>
      <c r="C121" s="224">
        <f>C114</f>
        <v>0</v>
      </c>
      <c r="D121" s="224">
        <f t="shared" si="19"/>
        <v>0</v>
      </c>
    </row>
    <row r="122" ht="15.75" customHeight="1">
      <c r="A122" s="205" t="s">
        <v>60</v>
      </c>
      <c r="B122" s="205"/>
      <c r="C122" s="225">
        <f>SUM(C120:C121)</f>
        <v>0</v>
      </c>
      <c r="D122" s="225">
        <f>SUM(D120:D121)</f>
        <v>0</v>
      </c>
    </row>
    <row r="125" ht="15.75">
      <c r="A125" s="192" t="s">
        <v>314</v>
      </c>
      <c r="B125" s="192"/>
      <c r="C125" s="192"/>
      <c r="D125" s="192"/>
      <c r="E125" s="192"/>
      <c r="F125" s="192"/>
    </row>
    <row r="126" ht="15.75">
      <c r="A126" s="212"/>
      <c r="B126" s="212"/>
      <c r="C126" s="212"/>
      <c r="D126" s="212"/>
      <c r="E126" s="212"/>
      <c r="F126" s="212"/>
    </row>
    <row r="127" ht="26.850000000000001">
      <c r="A127" s="205">
        <v>5</v>
      </c>
      <c r="B127" s="205" t="s">
        <v>229</v>
      </c>
      <c r="C127" s="205" t="str">
        <f>'Custo por trabalhador - operado'!$A$23</f>
        <v xml:space="preserve">Operador de Máquina Costal</v>
      </c>
      <c r="D127" s="205" t="s">
        <v>261</v>
      </c>
    </row>
    <row r="128" ht="15.75">
      <c r="A128" s="196" t="s">
        <v>245</v>
      </c>
      <c r="B128" s="197" t="s">
        <v>315</v>
      </c>
      <c r="C128" s="221"/>
      <c r="D128" s="221">
        <f t="shared" ref="D128:D129" si="20">SUM(C128)</f>
        <v>0</v>
      </c>
    </row>
    <row r="129" ht="15.75">
      <c r="A129" s="196" t="s">
        <v>247</v>
      </c>
      <c r="B129" s="197" t="s">
        <v>316</v>
      </c>
      <c r="C129" s="221"/>
      <c r="D129" s="221">
        <f t="shared" si="20"/>
        <v>0</v>
      </c>
    </row>
    <row r="130" ht="15.75" customHeight="1">
      <c r="A130" s="205" t="s">
        <v>285</v>
      </c>
      <c r="B130" s="205"/>
      <c r="C130" s="222">
        <f>SUM(C128:C129)</f>
        <v>0</v>
      </c>
      <c r="D130" s="222">
        <f>SUM(D128:D129)</f>
        <v>0</v>
      </c>
    </row>
    <row r="133" ht="15.75">
      <c r="A133" s="192" t="s">
        <v>317</v>
      </c>
      <c r="B133" s="192"/>
      <c r="C133" s="192"/>
      <c r="D133" s="192"/>
      <c r="E133" s="192"/>
      <c r="F133" s="192"/>
    </row>
    <row r="134" ht="15.75">
      <c r="A134" s="212"/>
      <c r="B134" s="212"/>
      <c r="C134" s="212"/>
      <c r="D134" s="212"/>
      <c r="E134" s="212"/>
      <c r="F134" s="212"/>
    </row>
    <row r="135" ht="26.850000000000001">
      <c r="A135" s="205">
        <v>6</v>
      </c>
      <c r="B135" s="205" t="s">
        <v>230</v>
      </c>
      <c r="C135" s="205" t="s">
        <v>318</v>
      </c>
      <c r="D135" s="205" t="str">
        <f>'Custo por trabalhador - operado'!$A$23</f>
        <v xml:space="preserve">Operador de Máquina Costal</v>
      </c>
      <c r="E135" s="205" t="s">
        <v>276</v>
      </c>
    </row>
    <row r="136" ht="15.75">
      <c r="A136" s="193" t="s">
        <v>245</v>
      </c>
      <c r="B136" s="207" t="s">
        <v>220</v>
      </c>
      <c r="C136" s="216"/>
      <c r="D136" s="208"/>
      <c r="E136" s="208">
        <f t="shared" ref="E136:E138" si="21">SUM(D136)</f>
        <v>0</v>
      </c>
    </row>
    <row r="137" ht="15.75">
      <c r="A137" s="193" t="s">
        <v>247</v>
      </c>
      <c r="B137" s="207" t="s">
        <v>222</v>
      </c>
      <c r="C137" s="216"/>
      <c r="D137" s="208"/>
      <c r="E137" s="208">
        <f t="shared" si="21"/>
        <v>0</v>
      </c>
    </row>
    <row r="138" ht="15.75">
      <c r="A138" s="193" t="s">
        <v>250</v>
      </c>
      <c r="B138" s="207" t="s">
        <v>221</v>
      </c>
      <c r="C138" s="216"/>
      <c r="D138" s="208"/>
      <c r="E138" s="208">
        <f t="shared" si="21"/>
        <v>0</v>
      </c>
    </row>
    <row r="139" ht="15.75" customHeight="1">
      <c r="A139" s="205" t="s">
        <v>285</v>
      </c>
      <c r="B139" s="205"/>
      <c r="C139" s="226">
        <f>SUM(C136:C138)</f>
        <v>0</v>
      </c>
      <c r="D139" s="209">
        <f>SUM(D136:D138)</f>
        <v>0</v>
      </c>
      <c r="E139" s="209">
        <f>SUM(E136:E138)</f>
        <v>0</v>
      </c>
    </row>
    <row r="142" ht="15.75">
      <c r="A142" s="192" t="s">
        <v>319</v>
      </c>
      <c r="B142" s="192"/>
      <c r="C142" s="192"/>
      <c r="D142" s="192"/>
      <c r="E142" s="192"/>
      <c r="F142" s="192"/>
    </row>
    <row r="143" ht="15.75">
      <c r="A143" s="212"/>
      <c r="B143" s="212"/>
      <c r="C143" s="212"/>
      <c r="D143" s="212"/>
      <c r="E143" s="212"/>
      <c r="F143" s="212"/>
    </row>
    <row r="144" ht="26.850000000000001">
      <c r="A144" s="227"/>
      <c r="B144" s="206" t="s">
        <v>320</v>
      </c>
      <c r="C144" s="205" t="str">
        <f>'Custo por trabalhador - operado'!$A$23</f>
        <v xml:space="preserve">Operador de Máquina Costal</v>
      </c>
      <c r="D144" s="206" t="s">
        <v>276</v>
      </c>
    </row>
    <row r="145" ht="15.75">
      <c r="A145" s="228" t="s">
        <v>245</v>
      </c>
      <c r="B145" s="197" t="s">
        <v>259</v>
      </c>
      <c r="C145" s="229"/>
      <c r="D145" s="229">
        <f t="shared" ref="D145:D151" si="22">SUM(C145)</f>
        <v>0</v>
      </c>
    </row>
    <row r="146" ht="26.850000000000001">
      <c r="A146" s="228" t="s">
        <v>247</v>
      </c>
      <c r="B146" s="197" t="s">
        <v>267</v>
      </c>
      <c r="C146" s="229">
        <f>C81</f>
        <v>0</v>
      </c>
      <c r="D146" s="229">
        <f t="shared" si="22"/>
        <v>0</v>
      </c>
    </row>
    <row r="147" ht="15.75">
      <c r="A147" s="228" t="s">
        <v>250</v>
      </c>
      <c r="B147" s="197" t="s">
        <v>293</v>
      </c>
      <c r="C147" s="229"/>
      <c r="D147" s="229">
        <f t="shared" si="22"/>
        <v>0</v>
      </c>
    </row>
    <row r="148" ht="26.850000000000001">
      <c r="A148" s="228" t="s">
        <v>252</v>
      </c>
      <c r="B148" s="197" t="s">
        <v>300</v>
      </c>
      <c r="C148" s="229">
        <f>C122</f>
        <v>0</v>
      </c>
      <c r="D148" s="229">
        <f t="shared" si="22"/>
        <v>0</v>
      </c>
    </row>
    <row r="149" ht="15.75">
      <c r="A149" s="228" t="s">
        <v>281</v>
      </c>
      <c r="B149" s="197" t="s">
        <v>314</v>
      </c>
      <c r="C149" s="229">
        <f>C130</f>
        <v>0</v>
      </c>
      <c r="D149" s="229">
        <f t="shared" si="22"/>
        <v>0</v>
      </c>
    </row>
    <row r="150" ht="15.75" customHeight="1">
      <c r="A150" s="205" t="s">
        <v>321</v>
      </c>
      <c r="B150" s="205"/>
      <c r="C150" s="229"/>
      <c r="D150" s="229"/>
    </row>
    <row r="151" ht="15.75">
      <c r="A151" s="228" t="s">
        <v>266</v>
      </c>
      <c r="B151" s="197" t="s">
        <v>322</v>
      </c>
      <c r="C151" s="229">
        <f>D139</f>
        <v>0</v>
      </c>
      <c r="D151" s="229">
        <f t="shared" si="22"/>
        <v>0</v>
      </c>
    </row>
    <row r="152" ht="15.75" customHeight="1">
      <c r="A152" s="205" t="s">
        <v>323</v>
      </c>
      <c r="B152" s="205"/>
      <c r="C152" s="230">
        <f>SUM(C145:C151)</f>
        <v>0</v>
      </c>
      <c r="D152" s="230">
        <f>SUM(D145:D151)</f>
        <v>0</v>
      </c>
    </row>
    <row r="155" ht="15.75">
      <c r="A155" s="192" t="s">
        <v>324</v>
      </c>
      <c r="B155" s="192"/>
      <c r="C155" s="192"/>
      <c r="D155" s="192"/>
      <c r="E155" s="192"/>
      <c r="F155" s="192"/>
    </row>
    <row r="157" ht="26.850000000000001">
      <c r="A157" s="205"/>
      <c r="B157" s="205" t="s">
        <v>325</v>
      </c>
      <c r="C157" s="205" t="s">
        <v>326</v>
      </c>
      <c r="D157" s="205" t="s">
        <v>327</v>
      </c>
      <c r="E157" s="205" t="s">
        <v>328</v>
      </c>
      <c r="F157" s="205" t="s">
        <v>329</v>
      </c>
    </row>
    <row r="158" ht="15.75">
      <c r="A158" s="193" t="s">
        <v>330</v>
      </c>
      <c r="B158" s="207" t="str">
        <f>'Custo por trabalhador - operado'!$A$23</f>
        <v xml:space="preserve">Operador de Máquina Costal</v>
      </c>
      <c r="C158" s="231">
        <f>C152</f>
        <v>0</v>
      </c>
      <c r="D158" s="232"/>
      <c r="E158" s="232">
        <v>12</v>
      </c>
      <c r="F158" s="231">
        <f>C158*D158*E158</f>
        <v>0</v>
      </c>
    </row>
    <row r="159" ht="15.75" customHeight="1">
      <c r="A159" s="205"/>
      <c r="B159" s="205" t="s">
        <v>82</v>
      </c>
      <c r="C159" s="205"/>
      <c r="D159" s="205"/>
      <c r="E159" s="205"/>
      <c r="F159" s="233">
        <f>SUM(F158)</f>
        <v>0</v>
      </c>
    </row>
  </sheetData>
  <mergeCells count="40">
    <mergeCell ref="A1:F1"/>
    <mergeCell ref="A2:F2"/>
    <mergeCell ref="A3:F3"/>
    <mergeCell ref="A4:F4"/>
    <mergeCell ref="A5:F5"/>
    <mergeCell ref="A13:C13"/>
    <mergeCell ref="A21:D21"/>
    <mergeCell ref="A23:B23"/>
    <mergeCell ref="A24:B24"/>
    <mergeCell ref="A25:B25"/>
    <mergeCell ref="A26:B26"/>
    <mergeCell ref="A29:F29"/>
    <mergeCell ref="A38:B38"/>
    <mergeCell ref="A41:F41"/>
    <mergeCell ref="A43:F43"/>
    <mergeCell ref="A48:B48"/>
    <mergeCell ref="A51:F51"/>
    <mergeCell ref="A62:B62"/>
    <mergeCell ref="A65:F65"/>
    <mergeCell ref="A72:B72"/>
    <mergeCell ref="A75:F75"/>
    <mergeCell ref="A81:B81"/>
    <mergeCell ref="A84:F84"/>
    <mergeCell ref="A92:B92"/>
    <mergeCell ref="A95:F95"/>
    <mergeCell ref="A98:F98"/>
    <mergeCell ref="A107:B107"/>
    <mergeCell ref="A110:F110"/>
    <mergeCell ref="A114:B114"/>
    <mergeCell ref="A117:F117"/>
    <mergeCell ref="A122:B122"/>
    <mergeCell ref="A125:F125"/>
    <mergeCell ref="A130:B130"/>
    <mergeCell ref="A133:F133"/>
    <mergeCell ref="A139:B139"/>
    <mergeCell ref="A142:F142"/>
    <mergeCell ref="A150:B150"/>
    <mergeCell ref="A152:B152"/>
    <mergeCell ref="A155:F155"/>
    <mergeCell ref="B159:E159"/>
  </mergeCells>
  <printOptions headings="0" gridLines="0" horizontalCentered="0" verticalCentered="0"/>
  <pageMargins left="0.51180555555555596" right="0.51180555555555596" top="0.78750000000000009" bottom="0.78750000000000009" header="0.51181102362204689" footer="0.51181102362204689"/>
  <pageSetup paperSize="9" scale="65" fitToWidth="1" fitToHeight="1" pageOrder="downThenOver" orientation="portrait" usePrinterDefaults="1" blackAndWhite="0" draft="0" cellComments="none" useFirstPageNumber="0" errors="displayed" horizontalDpi="300" verticalDpi="300" copies="1"/>
  <headerFooter/>
  <rowBreaks count="2" manualBreakCount="2">
    <brk id="62" man="1" max="16383" min="0"/>
    <brk id="132" man="1" max="16383" min="0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ONLYOFFICE/8.3.2.19</Application>
  <HeadingPairs>
    <vt:vector size="0" baseType="variant"/>
  </HeadingPairs>
  <TitlesOfParts>
    <vt:vector size="0" baseType="lpstr"/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Arcangela Silva Casagrande</dc:creator>
  <dc:description/>
  <dc:language>pt-BR</dc:language>
  <cp:revision>25</cp:revision>
  <dcterms:created xsi:type="dcterms:W3CDTF">2018-01-23T19:35:16Z</dcterms:created>
  <dcterms:modified xsi:type="dcterms:W3CDTF">2025-08-14T17:14:45Z</dcterms:modified>
</cp:coreProperties>
</file>